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ummins\Documents\westar\For Feb 25\"/>
    </mc:Choice>
  </mc:AlternateContent>
  <bookViews>
    <workbookView xWindow="0" yWindow="0" windowWidth="28800" windowHeight="11865"/>
  </bookViews>
  <sheets>
    <sheet name="coal" sheetId="2" r:id="rId1"/>
    <sheet name="summary" sheetId="3" r:id="rId2"/>
  </sheets>
  <calcPr calcId="162913"/>
</workbook>
</file>

<file path=xl/calcChain.xml><?xml version="1.0" encoding="utf-8"?>
<calcChain xmlns="http://schemas.openxmlformats.org/spreadsheetml/2006/main">
  <c r="D18" i="3" l="1"/>
  <c r="C21" i="3"/>
  <c r="E20" i="3" l="1"/>
  <c r="E23" i="3" l="1"/>
  <c r="D23" i="3"/>
  <c r="C23" i="3"/>
  <c r="E22" i="3"/>
  <c r="D22" i="3"/>
  <c r="C22" i="3"/>
  <c r="E21" i="3"/>
  <c r="D21" i="3"/>
  <c r="D20" i="3"/>
  <c r="C20" i="3"/>
  <c r="H408" i="2"/>
  <c r="O408" i="2"/>
  <c r="R408" i="2"/>
  <c r="H409" i="2"/>
  <c r="O409" i="2"/>
  <c r="R409" i="2"/>
  <c r="H410" i="2"/>
  <c r="O410" i="2"/>
  <c r="O414" i="2" s="1"/>
  <c r="L415" i="2" s="1"/>
  <c r="R410" i="2"/>
  <c r="H411" i="2"/>
  <c r="O411" i="2"/>
  <c r="R411" i="2"/>
  <c r="R414" i="2" s="1"/>
  <c r="H412" i="2"/>
  <c r="O412" i="2"/>
  <c r="R412" i="2"/>
  <c r="I414" i="2"/>
  <c r="Q414" i="2"/>
  <c r="J414" i="2" s="1"/>
  <c r="I415" i="2"/>
  <c r="J415" i="2"/>
  <c r="H417" i="2"/>
  <c r="O417" i="2"/>
  <c r="R417" i="2"/>
  <c r="H418" i="2"/>
  <c r="O418" i="2"/>
  <c r="R418" i="2"/>
  <c r="H419" i="2"/>
  <c r="O419" i="2"/>
  <c r="O423" i="2" s="1"/>
  <c r="R419" i="2"/>
  <c r="H420" i="2"/>
  <c r="O420" i="2"/>
  <c r="R420" i="2"/>
  <c r="H421" i="2"/>
  <c r="O421" i="2"/>
  <c r="R421" i="2"/>
  <c r="K423" i="2" s="1"/>
  <c r="I423" i="2"/>
  <c r="J423" i="2"/>
  <c r="I424" i="2"/>
  <c r="J424" i="2"/>
  <c r="H426" i="2"/>
  <c r="O426" i="2"/>
  <c r="R426" i="2"/>
  <c r="H427" i="2"/>
  <c r="O427" i="2"/>
  <c r="R427" i="2"/>
  <c r="H428" i="2"/>
  <c r="O428" i="2"/>
  <c r="O432" i="2" s="1"/>
  <c r="M432" i="2" s="1"/>
  <c r="R428" i="2"/>
  <c r="H429" i="2"/>
  <c r="O429" i="2"/>
  <c r="R429" i="2"/>
  <c r="H430" i="2"/>
  <c r="O430" i="2"/>
  <c r="R430" i="2"/>
  <c r="K432" i="2" s="1"/>
  <c r="I432" i="2"/>
  <c r="I433" i="2"/>
  <c r="H435" i="2"/>
  <c r="O435" i="2"/>
  <c r="R435" i="2"/>
  <c r="H436" i="2"/>
  <c r="O436" i="2"/>
  <c r="R436" i="2"/>
  <c r="H437" i="2"/>
  <c r="O437" i="2"/>
  <c r="R437" i="2"/>
  <c r="H438" i="2"/>
  <c r="O438" i="2"/>
  <c r="R438" i="2"/>
  <c r="H439" i="2"/>
  <c r="O439" i="2"/>
  <c r="R439" i="2"/>
  <c r="K441" i="2" s="1"/>
  <c r="I441" i="2"/>
  <c r="J441" i="2"/>
  <c r="O441" i="2"/>
  <c r="L441" i="2" s="1"/>
  <c r="I442" i="2"/>
  <c r="J442" i="2"/>
  <c r="K442" i="2"/>
  <c r="H444" i="2"/>
  <c r="O444" i="2"/>
  <c r="R444" i="2"/>
  <c r="H445" i="2"/>
  <c r="O445" i="2"/>
  <c r="R445" i="2"/>
  <c r="H446" i="2"/>
  <c r="O446" i="2"/>
  <c r="O450" i="2" s="1"/>
  <c r="R446" i="2"/>
  <c r="H447" i="2"/>
  <c r="O447" i="2"/>
  <c r="R447" i="2"/>
  <c r="H448" i="2"/>
  <c r="O448" i="2"/>
  <c r="R448" i="2"/>
  <c r="K451" i="2" s="1"/>
  <c r="I450" i="2"/>
  <c r="J450" i="2"/>
  <c r="I451" i="2"/>
  <c r="J451" i="2"/>
  <c r="H453" i="2"/>
  <c r="O453" i="2"/>
  <c r="R453" i="2"/>
  <c r="H454" i="2"/>
  <c r="O454" i="2"/>
  <c r="R454" i="2"/>
  <c r="H455" i="2"/>
  <c r="O455" i="2"/>
  <c r="R455" i="2"/>
  <c r="H456" i="2"/>
  <c r="O456" i="2"/>
  <c r="R456" i="2"/>
  <c r="H457" i="2"/>
  <c r="O457" i="2"/>
  <c r="R457" i="2"/>
  <c r="K459" i="2" s="1"/>
  <c r="I459" i="2"/>
  <c r="J459" i="2"/>
  <c r="I460" i="2"/>
  <c r="J460" i="2"/>
  <c r="H462" i="2"/>
  <c r="O462" i="2"/>
  <c r="R462" i="2"/>
  <c r="H463" i="2"/>
  <c r="O463" i="2"/>
  <c r="R463" i="2"/>
  <c r="H464" i="2"/>
  <c r="O464" i="2"/>
  <c r="R464" i="2"/>
  <c r="H465" i="2"/>
  <c r="O465" i="2"/>
  <c r="R465" i="2"/>
  <c r="H466" i="2"/>
  <c r="O466" i="2"/>
  <c r="O468" i="2" s="1"/>
  <c r="R466" i="2"/>
  <c r="K469" i="2" s="1"/>
  <c r="I468" i="2"/>
  <c r="J468" i="2"/>
  <c r="K468" i="2"/>
  <c r="I469" i="2"/>
  <c r="J469" i="2"/>
  <c r="H471" i="2"/>
  <c r="O471" i="2"/>
  <c r="R471" i="2"/>
  <c r="H472" i="2"/>
  <c r="O472" i="2"/>
  <c r="R472" i="2"/>
  <c r="H473" i="2"/>
  <c r="O473" i="2"/>
  <c r="O477" i="2" s="1"/>
  <c r="R473" i="2"/>
  <c r="R477" i="2" s="1"/>
  <c r="K477" i="2" s="1"/>
  <c r="H474" i="2"/>
  <c r="O474" i="2"/>
  <c r="R474" i="2"/>
  <c r="H475" i="2"/>
  <c r="O475" i="2"/>
  <c r="R475" i="2"/>
  <c r="I477" i="2"/>
  <c r="Q477" i="2"/>
  <c r="J477" i="2" s="1"/>
  <c r="I478" i="2"/>
  <c r="J478" i="2"/>
  <c r="H480" i="2"/>
  <c r="O480" i="2"/>
  <c r="R480" i="2"/>
  <c r="H481" i="2"/>
  <c r="O481" i="2"/>
  <c r="R481" i="2"/>
  <c r="H482" i="2"/>
  <c r="O482" i="2"/>
  <c r="R482" i="2"/>
  <c r="R486" i="2" s="1"/>
  <c r="K486" i="2" s="1"/>
  <c r="H483" i="2"/>
  <c r="O483" i="2"/>
  <c r="R483" i="2"/>
  <c r="H484" i="2"/>
  <c r="O484" i="2"/>
  <c r="R484" i="2"/>
  <c r="I486" i="2"/>
  <c r="Q486" i="2"/>
  <c r="J486" i="2" s="1"/>
  <c r="I487" i="2"/>
  <c r="J487" i="2"/>
  <c r="H489" i="2"/>
  <c r="O489" i="2"/>
  <c r="R489" i="2"/>
  <c r="H490" i="2"/>
  <c r="O490" i="2"/>
  <c r="R490" i="2"/>
  <c r="H491" i="2"/>
  <c r="O491" i="2"/>
  <c r="R491" i="2"/>
  <c r="H492" i="2"/>
  <c r="O492" i="2"/>
  <c r="R492" i="2"/>
  <c r="R495" i="2" s="1"/>
  <c r="K495" i="2" s="1"/>
  <c r="H493" i="2"/>
  <c r="O493" i="2"/>
  <c r="R493" i="2"/>
  <c r="I495" i="2"/>
  <c r="Q495" i="2"/>
  <c r="J495" i="2" s="1"/>
  <c r="I496" i="2"/>
  <c r="J496" i="2"/>
  <c r="K414" i="2" l="1"/>
  <c r="K415" i="2"/>
  <c r="L423" i="2"/>
  <c r="L424" i="2"/>
  <c r="L468" i="2"/>
  <c r="L469" i="2"/>
  <c r="L450" i="2"/>
  <c r="L451" i="2"/>
  <c r="K460" i="2"/>
  <c r="K450" i="2"/>
  <c r="L442" i="2"/>
  <c r="O495" i="2"/>
  <c r="L495" i="2" s="1"/>
  <c r="O486" i="2"/>
  <c r="M451" i="2"/>
  <c r="M469" i="2"/>
  <c r="O459" i="2"/>
  <c r="M460" i="2" s="1"/>
  <c r="M441" i="2"/>
  <c r="L414" i="2"/>
  <c r="L477" i="2"/>
  <c r="L478" i="2"/>
  <c r="M477" i="2"/>
  <c r="L486" i="2"/>
  <c r="L487" i="2"/>
  <c r="M486" i="2"/>
  <c r="K496" i="2"/>
  <c r="M496" i="2" s="1"/>
  <c r="K487" i="2"/>
  <c r="M487" i="2" s="1"/>
  <c r="K478" i="2"/>
  <c r="M478" i="2" s="1"/>
  <c r="M468" i="2"/>
  <c r="M450" i="2"/>
  <c r="M442" i="2"/>
  <c r="K433" i="2"/>
  <c r="M433" i="2" s="1"/>
  <c r="L432" i="2"/>
  <c r="K424" i="2"/>
  <c r="M424" i="2" s="1"/>
  <c r="M423" i="2"/>
  <c r="M415" i="2"/>
  <c r="M414" i="2"/>
  <c r="L433" i="2"/>
  <c r="H228" i="2"/>
  <c r="O228" i="2"/>
  <c r="R228" i="2"/>
  <c r="H229" i="2"/>
  <c r="O229" i="2"/>
  <c r="R229" i="2"/>
  <c r="H230" i="2"/>
  <c r="O230" i="2"/>
  <c r="O234" i="2" s="1"/>
  <c r="R230" i="2"/>
  <c r="H231" i="2"/>
  <c r="O231" i="2"/>
  <c r="R231" i="2"/>
  <c r="R234" i="2" s="1"/>
  <c r="H232" i="2"/>
  <c r="R232" i="2"/>
  <c r="I234" i="2"/>
  <c r="J234" i="2"/>
  <c r="Q234" i="2"/>
  <c r="J235" i="2" s="1"/>
  <c r="I235" i="2"/>
  <c r="H237" i="2"/>
  <c r="O237" i="2"/>
  <c r="R237" i="2"/>
  <c r="H238" i="2"/>
  <c r="O238" i="2"/>
  <c r="R238" i="2"/>
  <c r="H239" i="2"/>
  <c r="O239" i="2"/>
  <c r="R239" i="2"/>
  <c r="H240" i="2"/>
  <c r="O240" i="2"/>
  <c r="R240" i="2"/>
  <c r="H241" i="2"/>
  <c r="R241" i="2"/>
  <c r="I243" i="2"/>
  <c r="Q243" i="2"/>
  <c r="J243" i="2" s="1"/>
  <c r="I244" i="2"/>
  <c r="H246" i="2"/>
  <c r="O246" i="2"/>
  <c r="R246" i="2"/>
  <c r="H247" i="2"/>
  <c r="O247" i="2"/>
  <c r="R247" i="2"/>
  <c r="H248" i="2"/>
  <c r="O248" i="2"/>
  <c r="R248" i="2"/>
  <c r="H249" i="2"/>
  <c r="O249" i="2"/>
  <c r="R249" i="2"/>
  <c r="H250" i="2"/>
  <c r="R250" i="2"/>
  <c r="I252" i="2"/>
  <c r="Q252" i="2"/>
  <c r="J252" i="2" s="1"/>
  <c r="I253" i="2"/>
  <c r="H255" i="2"/>
  <c r="O255" i="2"/>
  <c r="R255" i="2"/>
  <c r="H256" i="2"/>
  <c r="O256" i="2"/>
  <c r="R256" i="2"/>
  <c r="H257" i="2"/>
  <c r="O257" i="2"/>
  <c r="R257" i="2"/>
  <c r="H258" i="2"/>
  <c r="O258" i="2"/>
  <c r="R258" i="2"/>
  <c r="H259" i="2"/>
  <c r="R259" i="2"/>
  <c r="I261" i="2"/>
  <c r="Q261" i="2"/>
  <c r="J261" i="2" s="1"/>
  <c r="I262" i="2"/>
  <c r="H264" i="2"/>
  <c r="O264" i="2"/>
  <c r="R264" i="2"/>
  <c r="H265" i="2"/>
  <c r="O265" i="2"/>
  <c r="R265" i="2"/>
  <c r="H266" i="2"/>
  <c r="O266" i="2"/>
  <c r="R266" i="2"/>
  <c r="H267" i="2"/>
  <c r="O267" i="2"/>
  <c r="R267" i="2"/>
  <c r="H268" i="2"/>
  <c r="R268" i="2"/>
  <c r="I270" i="2"/>
  <c r="Q270" i="2"/>
  <c r="J270" i="2" s="1"/>
  <c r="I271" i="2"/>
  <c r="H273" i="2"/>
  <c r="O273" i="2"/>
  <c r="R273" i="2"/>
  <c r="H274" i="2"/>
  <c r="O274" i="2"/>
  <c r="R274" i="2"/>
  <c r="H275" i="2"/>
  <c r="O275" i="2"/>
  <c r="R275" i="2"/>
  <c r="H276" i="2"/>
  <c r="O276" i="2"/>
  <c r="R276" i="2"/>
  <c r="H277" i="2"/>
  <c r="R277" i="2"/>
  <c r="I279" i="2"/>
  <c r="Q279" i="2"/>
  <c r="J279" i="2" s="1"/>
  <c r="I280" i="2"/>
  <c r="H291" i="2"/>
  <c r="O291" i="2"/>
  <c r="R291" i="2"/>
  <c r="H292" i="2"/>
  <c r="O292" i="2"/>
  <c r="R292" i="2"/>
  <c r="H293" i="2"/>
  <c r="O293" i="2"/>
  <c r="R293" i="2"/>
  <c r="H294" i="2"/>
  <c r="O294" i="2"/>
  <c r="R294" i="2"/>
  <c r="H295" i="2"/>
  <c r="R295" i="2"/>
  <c r="I297" i="2"/>
  <c r="Q297" i="2"/>
  <c r="J297" i="2" s="1"/>
  <c r="I298" i="2"/>
  <c r="H282" i="2"/>
  <c r="O282" i="2"/>
  <c r="R282" i="2"/>
  <c r="H283" i="2"/>
  <c r="O283" i="2"/>
  <c r="R283" i="2"/>
  <c r="H284" i="2"/>
  <c r="O284" i="2"/>
  <c r="R284" i="2"/>
  <c r="H285" i="2"/>
  <c r="O285" i="2"/>
  <c r="R285" i="2"/>
  <c r="H286" i="2"/>
  <c r="R286" i="2"/>
  <c r="I288" i="2"/>
  <c r="Q288" i="2"/>
  <c r="J288" i="2" s="1"/>
  <c r="I289" i="2"/>
  <c r="H300" i="2"/>
  <c r="O300" i="2"/>
  <c r="R300" i="2"/>
  <c r="H301" i="2"/>
  <c r="O301" i="2"/>
  <c r="R301" i="2"/>
  <c r="H302" i="2"/>
  <c r="O302" i="2"/>
  <c r="R302" i="2"/>
  <c r="H303" i="2"/>
  <c r="O303" i="2"/>
  <c r="R303" i="2"/>
  <c r="H304" i="2"/>
  <c r="R304" i="2"/>
  <c r="I306" i="2"/>
  <c r="Q306" i="2"/>
  <c r="J307" i="2" s="1"/>
  <c r="I307" i="2"/>
  <c r="H309" i="2"/>
  <c r="O309" i="2"/>
  <c r="R309" i="2"/>
  <c r="H310" i="2"/>
  <c r="O310" i="2"/>
  <c r="R310" i="2"/>
  <c r="H311" i="2"/>
  <c r="O311" i="2"/>
  <c r="R311" i="2"/>
  <c r="H312" i="2"/>
  <c r="O312" i="2"/>
  <c r="R312" i="2"/>
  <c r="H313" i="2"/>
  <c r="R313" i="2"/>
  <c r="I315" i="2"/>
  <c r="I316" i="2"/>
  <c r="H318" i="2"/>
  <c r="O318" i="2"/>
  <c r="R318" i="2"/>
  <c r="H319" i="2"/>
  <c r="O319" i="2"/>
  <c r="R319" i="2"/>
  <c r="H320" i="2"/>
  <c r="O320" i="2"/>
  <c r="R320" i="2"/>
  <c r="H321" i="2"/>
  <c r="O321" i="2"/>
  <c r="R321" i="2"/>
  <c r="H322" i="2"/>
  <c r="R322" i="2"/>
  <c r="I324" i="2"/>
  <c r="I325" i="2"/>
  <c r="H327" i="2"/>
  <c r="O327" i="2"/>
  <c r="R327" i="2"/>
  <c r="H328" i="2"/>
  <c r="O328" i="2"/>
  <c r="R328" i="2"/>
  <c r="H329" i="2"/>
  <c r="O329" i="2"/>
  <c r="R329" i="2"/>
  <c r="H330" i="2"/>
  <c r="O330" i="2"/>
  <c r="R330" i="2"/>
  <c r="H331" i="2"/>
  <c r="R331" i="2"/>
  <c r="I333" i="2"/>
  <c r="J334" i="2"/>
  <c r="I334" i="2"/>
  <c r="H336" i="2"/>
  <c r="O336" i="2"/>
  <c r="R336" i="2"/>
  <c r="H337" i="2"/>
  <c r="O337" i="2"/>
  <c r="R337" i="2"/>
  <c r="H338" i="2"/>
  <c r="O338" i="2"/>
  <c r="R338" i="2"/>
  <c r="H339" i="2"/>
  <c r="O339" i="2"/>
  <c r="R339" i="2"/>
  <c r="H340" i="2"/>
  <c r="R340" i="2"/>
  <c r="I342" i="2"/>
  <c r="I343" i="2"/>
  <c r="H345" i="2"/>
  <c r="R345" i="2"/>
  <c r="H346" i="2"/>
  <c r="R346" i="2"/>
  <c r="H347" i="2"/>
  <c r="R347" i="2"/>
  <c r="H348" i="2"/>
  <c r="R348" i="2"/>
  <c r="R351" i="2" s="1"/>
  <c r="H349" i="2"/>
  <c r="R349" i="2"/>
  <c r="I351" i="2"/>
  <c r="J351" i="2"/>
  <c r="O351" i="2"/>
  <c r="Q351" i="2"/>
  <c r="I352" i="2"/>
  <c r="J352" i="2"/>
  <c r="H354" i="2"/>
  <c r="R354" i="2"/>
  <c r="H355" i="2"/>
  <c r="R355" i="2"/>
  <c r="H356" i="2"/>
  <c r="R356" i="2"/>
  <c r="H357" i="2"/>
  <c r="R357" i="2"/>
  <c r="R360" i="2" s="1"/>
  <c r="K360" i="2" s="1"/>
  <c r="H358" i="2"/>
  <c r="R358" i="2"/>
  <c r="I360" i="2"/>
  <c r="O360" i="2"/>
  <c r="Q360" i="2"/>
  <c r="J360" i="2" s="1"/>
  <c r="I361" i="2"/>
  <c r="H363" i="2"/>
  <c r="O363" i="2"/>
  <c r="R363" i="2"/>
  <c r="H364" i="2"/>
  <c r="O364" i="2"/>
  <c r="R364" i="2"/>
  <c r="H365" i="2"/>
  <c r="O365" i="2"/>
  <c r="R365" i="2"/>
  <c r="H366" i="2"/>
  <c r="O366" i="2"/>
  <c r="R366" i="2"/>
  <c r="H367" i="2"/>
  <c r="R367" i="2"/>
  <c r="R369" i="2" s="1"/>
  <c r="K369" i="2" s="1"/>
  <c r="I369" i="2"/>
  <c r="Q369" i="2"/>
  <c r="J369" i="2" s="1"/>
  <c r="I370" i="2"/>
  <c r="H372" i="2"/>
  <c r="O372" i="2"/>
  <c r="R372" i="2"/>
  <c r="H373" i="2"/>
  <c r="O373" i="2"/>
  <c r="R373" i="2"/>
  <c r="H374" i="2"/>
  <c r="O374" i="2"/>
  <c r="R374" i="2"/>
  <c r="H375" i="2"/>
  <c r="O375" i="2"/>
  <c r="R375" i="2"/>
  <c r="H376" i="2"/>
  <c r="R376" i="2"/>
  <c r="I378" i="2"/>
  <c r="Q378" i="2"/>
  <c r="J378" i="2" s="1"/>
  <c r="I379" i="2"/>
  <c r="H381" i="2"/>
  <c r="O381" i="2"/>
  <c r="R381" i="2"/>
  <c r="H382" i="2"/>
  <c r="O382" i="2"/>
  <c r="R382" i="2"/>
  <c r="H383" i="2"/>
  <c r="O383" i="2"/>
  <c r="R383" i="2"/>
  <c r="H384" i="2"/>
  <c r="O384" i="2"/>
  <c r="R384" i="2"/>
  <c r="H385" i="2"/>
  <c r="R385" i="2"/>
  <c r="I387" i="2"/>
  <c r="Q387" i="2"/>
  <c r="J387" i="2" s="1"/>
  <c r="I388" i="2"/>
  <c r="H390" i="2"/>
  <c r="O390" i="2"/>
  <c r="R390" i="2"/>
  <c r="H391" i="2"/>
  <c r="O391" i="2"/>
  <c r="R391" i="2"/>
  <c r="H392" i="2"/>
  <c r="O392" i="2"/>
  <c r="R392" i="2"/>
  <c r="H393" i="2"/>
  <c r="O393" i="2"/>
  <c r="R393" i="2"/>
  <c r="H394" i="2"/>
  <c r="R394" i="2"/>
  <c r="I396" i="2"/>
  <c r="Q396" i="2"/>
  <c r="J396" i="2" s="1"/>
  <c r="I397" i="2"/>
  <c r="H399" i="2"/>
  <c r="O399" i="2"/>
  <c r="R399" i="2"/>
  <c r="H400" i="2"/>
  <c r="O400" i="2"/>
  <c r="R400" i="2"/>
  <c r="H401" i="2"/>
  <c r="O401" i="2"/>
  <c r="R401" i="2"/>
  <c r="H402" i="2"/>
  <c r="O402" i="2"/>
  <c r="R402" i="2"/>
  <c r="H403" i="2"/>
  <c r="R403" i="2"/>
  <c r="I405" i="2"/>
  <c r="Q405" i="2"/>
  <c r="J405" i="2" s="1"/>
  <c r="I406" i="2"/>
  <c r="M495" i="2" l="1"/>
  <c r="J406" i="2"/>
  <c r="O342" i="2"/>
  <c r="L342" i="2" s="1"/>
  <c r="O288" i="2"/>
  <c r="O297" i="2"/>
  <c r="R252" i="2"/>
  <c r="K252" i="2" s="1"/>
  <c r="O252" i="2"/>
  <c r="L496" i="2"/>
  <c r="M459" i="2"/>
  <c r="L459" i="2"/>
  <c r="L460" i="2"/>
  <c r="O306" i="2"/>
  <c r="L307" i="2" s="1"/>
  <c r="O270" i="2"/>
  <c r="C17" i="3"/>
  <c r="O324" i="2"/>
  <c r="O315" i="2"/>
  <c r="L315" i="2" s="1"/>
  <c r="C15" i="3"/>
  <c r="R342" i="2"/>
  <c r="K343" i="2" s="1"/>
  <c r="C18" i="3"/>
  <c r="C16" i="3"/>
  <c r="M360" i="2"/>
  <c r="O279" i="2"/>
  <c r="O405" i="2"/>
  <c r="L406" i="2" s="1"/>
  <c r="R333" i="2"/>
  <c r="K333" i="2" s="1"/>
  <c r="L234" i="2"/>
  <c r="O333" i="2"/>
  <c r="L333" i="2" s="1"/>
  <c r="R324" i="2"/>
  <c r="K325" i="2" s="1"/>
  <c r="M325" i="2" s="1"/>
  <c r="L270" i="2"/>
  <c r="J306" i="2"/>
  <c r="R270" i="2"/>
  <c r="K270" i="2" s="1"/>
  <c r="M270" i="2" s="1"/>
  <c r="R405" i="2"/>
  <c r="K405" i="2" s="1"/>
  <c r="M405" i="2" s="1"/>
  <c r="O387" i="2"/>
  <c r="L387" i="2" s="1"/>
  <c r="J370" i="2"/>
  <c r="O369" i="2"/>
  <c r="R288" i="2"/>
  <c r="K288" i="2" s="1"/>
  <c r="J298" i="2"/>
  <c r="L298" i="2" s="1"/>
  <c r="J271" i="2"/>
  <c r="O396" i="2"/>
  <c r="L396" i="2" s="1"/>
  <c r="R378" i="2"/>
  <c r="K378" i="2" s="1"/>
  <c r="R315" i="2"/>
  <c r="K316" i="2" s="1"/>
  <c r="M316" i="2" s="1"/>
  <c r="R306" i="2"/>
  <c r="O378" i="2"/>
  <c r="R297" i="2"/>
  <c r="K297" i="2" s="1"/>
  <c r="M297" i="2" s="1"/>
  <c r="M252" i="2"/>
  <c r="L252" i="2"/>
  <c r="L297" i="2"/>
  <c r="R396" i="2"/>
  <c r="K396" i="2" s="1"/>
  <c r="O261" i="2"/>
  <c r="L261" i="2" s="1"/>
  <c r="J253" i="2"/>
  <c r="L253" i="2" s="1"/>
  <c r="O243" i="2"/>
  <c r="L243" i="2" s="1"/>
  <c r="M343" i="2"/>
  <c r="J388" i="2"/>
  <c r="R387" i="2"/>
  <c r="K388" i="2" s="1"/>
  <c r="K361" i="2"/>
  <c r="M361" i="2" s="1"/>
  <c r="L351" i="2"/>
  <c r="R279" i="2"/>
  <c r="K279" i="2" s="1"/>
  <c r="M279" i="2" s="1"/>
  <c r="L405" i="2"/>
  <c r="R261" i="2"/>
  <c r="K262" i="2" s="1"/>
  <c r="R243" i="2"/>
  <c r="K243" i="2" s="1"/>
  <c r="K324" i="2"/>
  <c r="M324" i="2" s="1"/>
  <c r="K306" i="2"/>
  <c r="K307" i="2"/>
  <c r="M307" i="2" s="1"/>
  <c r="K234" i="2"/>
  <c r="M234" i="2" s="1"/>
  <c r="K235" i="2"/>
  <c r="M235" i="2" s="1"/>
  <c r="L360" i="2"/>
  <c r="K280" i="2"/>
  <c r="M280" i="2" s="1"/>
  <c r="L324" i="2"/>
  <c r="L325" i="2"/>
  <c r="L288" i="2"/>
  <c r="L279" i="2"/>
  <c r="K351" i="2"/>
  <c r="M351" i="2" s="1"/>
  <c r="K352" i="2"/>
  <c r="M352" i="2" s="1"/>
  <c r="K271" i="2"/>
  <c r="M271" i="2" s="1"/>
  <c r="J397" i="2"/>
  <c r="K370" i="2"/>
  <c r="J361" i="2"/>
  <c r="L361" i="2" s="1"/>
  <c r="L343" i="2"/>
  <c r="K342" i="2"/>
  <c r="M342" i="2" s="1"/>
  <c r="M306" i="2"/>
  <c r="J280" i="2"/>
  <c r="L280" i="2" s="1"/>
  <c r="K253" i="2"/>
  <c r="M253" i="2" s="1"/>
  <c r="J244" i="2"/>
  <c r="L388" i="2"/>
  <c r="L352" i="2"/>
  <c r="L334" i="2"/>
  <c r="L271" i="2"/>
  <c r="L235" i="2"/>
  <c r="J379" i="2"/>
  <c r="L379" i="2" s="1"/>
  <c r="J289" i="2"/>
  <c r="J262" i="2"/>
  <c r="H201" i="2"/>
  <c r="O201" i="2"/>
  <c r="R201" i="2"/>
  <c r="H202" i="2"/>
  <c r="O202" i="2"/>
  <c r="R202" i="2"/>
  <c r="H203" i="2"/>
  <c r="O203" i="2"/>
  <c r="R203" i="2"/>
  <c r="H204" i="2"/>
  <c r="O204" i="2"/>
  <c r="R204" i="2"/>
  <c r="H205" i="2"/>
  <c r="R205" i="2"/>
  <c r="I207" i="2"/>
  <c r="C11" i="3" s="1"/>
  <c r="Q207" i="2"/>
  <c r="J208" i="2" s="1"/>
  <c r="I208" i="2"/>
  <c r="C12" i="3" s="1"/>
  <c r="H210" i="2"/>
  <c r="O210" i="2"/>
  <c r="R210" i="2"/>
  <c r="H211" i="2"/>
  <c r="O211" i="2"/>
  <c r="R211" i="2"/>
  <c r="H212" i="2"/>
  <c r="O212" i="2"/>
  <c r="R212" i="2"/>
  <c r="H213" i="2"/>
  <c r="O213" i="2"/>
  <c r="R213" i="2"/>
  <c r="H214" i="2"/>
  <c r="R214" i="2"/>
  <c r="I216" i="2"/>
  <c r="I217" i="2"/>
  <c r="H219" i="2"/>
  <c r="O219" i="2"/>
  <c r="R219" i="2"/>
  <c r="H220" i="2"/>
  <c r="O220" i="2"/>
  <c r="R220" i="2"/>
  <c r="H221" i="2"/>
  <c r="O221" i="2"/>
  <c r="R221" i="2"/>
  <c r="H222" i="2"/>
  <c r="O222" i="2"/>
  <c r="R222" i="2"/>
  <c r="H223" i="2"/>
  <c r="R223" i="2"/>
  <c r="I225" i="2"/>
  <c r="I226" i="2"/>
  <c r="L289" i="2" l="1"/>
  <c r="L316" i="2"/>
  <c r="M288" i="2"/>
  <c r="K261" i="2"/>
  <c r="L306" i="2"/>
  <c r="M333" i="2"/>
  <c r="K315" i="2"/>
  <c r="M315" i="2" s="1"/>
  <c r="K397" i="2"/>
  <c r="M397" i="2" s="1"/>
  <c r="M388" i="2"/>
  <c r="C13" i="3"/>
  <c r="L370" i="2"/>
  <c r="K244" i="2"/>
  <c r="C14" i="3"/>
  <c r="K298" i="2"/>
  <c r="M298" i="2" s="1"/>
  <c r="K406" i="2"/>
  <c r="M406" i="2" s="1"/>
  <c r="O216" i="2"/>
  <c r="M216" i="2" s="1"/>
  <c r="K334" i="2"/>
  <c r="M334" i="2" s="1"/>
  <c r="L244" i="2"/>
  <c r="D16" i="3" s="1"/>
  <c r="K387" i="2"/>
  <c r="M387" i="2" s="1"/>
  <c r="M243" i="2"/>
  <c r="M378" i="2"/>
  <c r="L262" i="2"/>
  <c r="M370" i="2"/>
  <c r="L397" i="2"/>
  <c r="M261" i="2"/>
  <c r="M369" i="2"/>
  <c r="L378" i="2"/>
  <c r="L369" i="2"/>
  <c r="K379" i="2"/>
  <c r="M379" i="2" s="1"/>
  <c r="K289" i="2"/>
  <c r="M289" i="2" s="1"/>
  <c r="J207" i="2"/>
  <c r="R207" i="2"/>
  <c r="K207" i="2" s="1"/>
  <c r="O207" i="2"/>
  <c r="L208" i="2" s="1"/>
  <c r="D12" i="3" s="1"/>
  <c r="M262" i="2"/>
  <c r="D15" i="3"/>
  <c r="M244" i="2"/>
  <c r="M396" i="2"/>
  <c r="O225" i="2"/>
  <c r="M226" i="2" s="1"/>
  <c r="L216" i="2"/>
  <c r="H192" i="2"/>
  <c r="O192" i="2"/>
  <c r="R192" i="2"/>
  <c r="H193" i="2"/>
  <c r="O193" i="2"/>
  <c r="R193" i="2"/>
  <c r="H194" i="2"/>
  <c r="O194" i="2"/>
  <c r="R194" i="2"/>
  <c r="H195" i="2"/>
  <c r="O195" i="2"/>
  <c r="R195" i="2"/>
  <c r="H196" i="2"/>
  <c r="O196" i="2"/>
  <c r="R196" i="2"/>
  <c r="I198" i="2"/>
  <c r="C9" i="3" s="1"/>
  <c r="Q198" i="2"/>
  <c r="J198" i="2" s="1"/>
  <c r="I199" i="2"/>
  <c r="C10" i="3" s="1"/>
  <c r="M225" i="2" l="1"/>
  <c r="L226" i="2"/>
  <c r="E16" i="3"/>
  <c r="D17" i="3"/>
  <c r="L225" i="2"/>
  <c r="D13" i="3" s="1"/>
  <c r="E17" i="3"/>
  <c r="E15" i="3"/>
  <c r="E18" i="3"/>
  <c r="M207" i="2"/>
  <c r="E11" i="3" s="1"/>
  <c r="L217" i="2"/>
  <c r="D14" i="3" s="1"/>
  <c r="M217" i="2"/>
  <c r="E14" i="3" s="1"/>
  <c r="K208" i="2"/>
  <c r="M208" i="2" s="1"/>
  <c r="E12" i="3" s="1"/>
  <c r="L207" i="2"/>
  <c r="D11" i="3" s="1"/>
  <c r="R198" i="2"/>
  <c r="K198" i="2" s="1"/>
  <c r="E13" i="3"/>
  <c r="O198" i="2"/>
  <c r="L198" i="2" s="1"/>
  <c r="D9" i="3" s="1"/>
  <c r="J199" i="2"/>
  <c r="H156" i="2"/>
  <c r="O156" i="2"/>
  <c r="R156" i="2"/>
  <c r="H157" i="2"/>
  <c r="O157" i="2"/>
  <c r="R157" i="2"/>
  <c r="H158" i="2"/>
  <c r="O158" i="2"/>
  <c r="R158" i="2"/>
  <c r="H159" i="2"/>
  <c r="O159" i="2"/>
  <c r="R159" i="2"/>
  <c r="H160" i="2"/>
  <c r="R160" i="2"/>
  <c r="I162" i="2"/>
  <c r="Q162" i="2"/>
  <c r="J162" i="2" s="1"/>
  <c r="I163" i="2"/>
  <c r="H165" i="2"/>
  <c r="O165" i="2"/>
  <c r="R165" i="2"/>
  <c r="H166" i="2"/>
  <c r="O166" i="2"/>
  <c r="R166" i="2"/>
  <c r="H167" i="2"/>
  <c r="O167" i="2"/>
  <c r="R167" i="2"/>
  <c r="H168" i="2"/>
  <c r="O168" i="2"/>
  <c r="R168" i="2"/>
  <c r="H169" i="2"/>
  <c r="R169" i="2"/>
  <c r="I171" i="2"/>
  <c r="Q171" i="2"/>
  <c r="J171" i="2" s="1"/>
  <c r="I172" i="2"/>
  <c r="H174" i="2"/>
  <c r="O174" i="2"/>
  <c r="R174" i="2"/>
  <c r="H175" i="2"/>
  <c r="O175" i="2"/>
  <c r="R175" i="2"/>
  <c r="H176" i="2"/>
  <c r="O176" i="2"/>
  <c r="R176" i="2"/>
  <c r="H177" i="2"/>
  <c r="O177" i="2"/>
  <c r="R177" i="2"/>
  <c r="H178" i="2"/>
  <c r="O178" i="2"/>
  <c r="R178" i="2"/>
  <c r="I180" i="2"/>
  <c r="Q180" i="2"/>
  <c r="J180" i="2" s="1"/>
  <c r="I181" i="2"/>
  <c r="H183" i="2"/>
  <c r="O183" i="2"/>
  <c r="R183" i="2"/>
  <c r="H184" i="2"/>
  <c r="O184" i="2"/>
  <c r="R184" i="2"/>
  <c r="H185" i="2"/>
  <c r="O185" i="2"/>
  <c r="R185" i="2"/>
  <c r="H186" i="2"/>
  <c r="O186" i="2"/>
  <c r="R186" i="2"/>
  <c r="H187" i="2"/>
  <c r="R187" i="2"/>
  <c r="I189" i="2"/>
  <c r="Q189" i="2"/>
  <c r="J189" i="2" s="1"/>
  <c r="I190" i="2"/>
  <c r="C7" i="3" l="1"/>
  <c r="C8" i="3"/>
  <c r="K199" i="2"/>
  <c r="M199" i="2" s="1"/>
  <c r="E10" i="3" s="1"/>
  <c r="O189" i="2"/>
  <c r="L189" i="2" s="1"/>
  <c r="O162" i="2"/>
  <c r="L162" i="2" s="1"/>
  <c r="R162" i="2"/>
  <c r="K162" i="2" s="1"/>
  <c r="M198" i="2"/>
  <c r="E9" i="3" s="1"/>
  <c r="L199" i="2"/>
  <c r="D10" i="3" s="1"/>
  <c r="R189" i="2"/>
  <c r="K189" i="2" s="1"/>
  <c r="O171" i="2"/>
  <c r="L171" i="2" s="1"/>
  <c r="R171" i="2"/>
  <c r="K171" i="2" s="1"/>
  <c r="J190" i="2"/>
  <c r="L190" i="2" s="1"/>
  <c r="R180" i="2"/>
  <c r="K181" i="2" s="1"/>
  <c r="O180" i="2"/>
  <c r="L180" i="2" s="1"/>
  <c r="J163" i="2"/>
  <c r="J181" i="2"/>
  <c r="J172" i="2"/>
  <c r="H66" i="2"/>
  <c r="O66" i="2"/>
  <c r="R66" i="2"/>
  <c r="H67" i="2"/>
  <c r="O67" i="2"/>
  <c r="R67" i="2"/>
  <c r="H68" i="2"/>
  <c r="O68" i="2"/>
  <c r="R68" i="2"/>
  <c r="H69" i="2"/>
  <c r="O69" i="2"/>
  <c r="R69" i="2"/>
  <c r="H70" i="2"/>
  <c r="R70" i="2"/>
  <c r="I72" i="2"/>
  <c r="Q72" i="2"/>
  <c r="J72" i="2" s="1"/>
  <c r="I73" i="2"/>
  <c r="H75" i="2"/>
  <c r="O75" i="2"/>
  <c r="R75" i="2"/>
  <c r="H76" i="2"/>
  <c r="O76" i="2"/>
  <c r="R76" i="2"/>
  <c r="H77" i="2"/>
  <c r="O77" i="2"/>
  <c r="R77" i="2"/>
  <c r="H78" i="2"/>
  <c r="O78" i="2"/>
  <c r="R78" i="2"/>
  <c r="H79" i="2"/>
  <c r="R79" i="2"/>
  <c r="K82" i="2" s="1"/>
  <c r="I81" i="2"/>
  <c r="J81" i="2"/>
  <c r="I82" i="2"/>
  <c r="J82" i="2"/>
  <c r="H84" i="2"/>
  <c r="O84" i="2"/>
  <c r="R84" i="2"/>
  <c r="H85" i="2"/>
  <c r="O85" i="2"/>
  <c r="R85" i="2"/>
  <c r="H86" i="2"/>
  <c r="O86" i="2"/>
  <c r="R86" i="2"/>
  <c r="H87" i="2"/>
  <c r="O87" i="2"/>
  <c r="R87" i="2"/>
  <c r="R88" i="2"/>
  <c r="K91" i="2" s="1"/>
  <c r="I90" i="2"/>
  <c r="J90" i="2"/>
  <c r="I91" i="2"/>
  <c r="J91" i="2"/>
  <c r="H93" i="2"/>
  <c r="O93" i="2"/>
  <c r="R93" i="2"/>
  <c r="H94" i="2"/>
  <c r="O94" i="2"/>
  <c r="R94" i="2"/>
  <c r="H95" i="2"/>
  <c r="O95" i="2"/>
  <c r="R95" i="2"/>
  <c r="H96" i="2"/>
  <c r="O96" i="2"/>
  <c r="R96" i="2"/>
  <c r="H97" i="2"/>
  <c r="R97" i="2"/>
  <c r="I99" i="2"/>
  <c r="Q99" i="2"/>
  <c r="J100" i="2" s="1"/>
  <c r="I100" i="2"/>
  <c r="H102" i="2"/>
  <c r="O102" i="2"/>
  <c r="R102" i="2"/>
  <c r="H103" i="2"/>
  <c r="O103" i="2"/>
  <c r="R103" i="2"/>
  <c r="H104" i="2"/>
  <c r="O104" i="2"/>
  <c r="R104" i="2"/>
  <c r="H105" i="2"/>
  <c r="O105" i="2"/>
  <c r="R105" i="2"/>
  <c r="H106" i="2"/>
  <c r="R106" i="2"/>
  <c r="K109" i="2" s="1"/>
  <c r="I108" i="2"/>
  <c r="J108" i="2"/>
  <c r="I109" i="2"/>
  <c r="J109" i="2"/>
  <c r="H111" i="2"/>
  <c r="O111" i="2"/>
  <c r="R111" i="2"/>
  <c r="H112" i="2"/>
  <c r="O112" i="2"/>
  <c r="R112" i="2"/>
  <c r="H113" i="2"/>
  <c r="O113" i="2"/>
  <c r="R113" i="2"/>
  <c r="H114" i="2"/>
  <c r="O114" i="2"/>
  <c r="R114" i="2"/>
  <c r="H115" i="2"/>
  <c r="R115" i="2"/>
  <c r="K117" i="2" s="1"/>
  <c r="I117" i="2"/>
  <c r="J117" i="2"/>
  <c r="I118" i="2"/>
  <c r="J118" i="2"/>
  <c r="H120" i="2"/>
  <c r="O120" i="2"/>
  <c r="R120" i="2"/>
  <c r="H121" i="2"/>
  <c r="O121" i="2"/>
  <c r="R121" i="2"/>
  <c r="H122" i="2"/>
  <c r="O122" i="2"/>
  <c r="R122" i="2"/>
  <c r="H123" i="2"/>
  <c r="O123" i="2"/>
  <c r="R123" i="2"/>
  <c r="H124" i="2"/>
  <c r="R124" i="2"/>
  <c r="K126" i="2" s="1"/>
  <c r="I126" i="2"/>
  <c r="J126" i="2"/>
  <c r="I127" i="2"/>
  <c r="J127" i="2"/>
  <c r="H129" i="2"/>
  <c r="O129" i="2"/>
  <c r="R129" i="2"/>
  <c r="H130" i="2"/>
  <c r="O130" i="2"/>
  <c r="R130" i="2"/>
  <c r="H131" i="2"/>
  <c r="O131" i="2"/>
  <c r="R131" i="2"/>
  <c r="H132" i="2"/>
  <c r="O132" i="2"/>
  <c r="R132" i="2"/>
  <c r="H133" i="2"/>
  <c r="R133" i="2"/>
  <c r="I135" i="2"/>
  <c r="Q135" i="2"/>
  <c r="J135" i="2" s="1"/>
  <c r="I136" i="2"/>
  <c r="H138" i="2"/>
  <c r="O138" i="2"/>
  <c r="R138" i="2"/>
  <c r="H139" i="2"/>
  <c r="O139" i="2"/>
  <c r="R139" i="2"/>
  <c r="H140" i="2"/>
  <c r="O140" i="2"/>
  <c r="R140" i="2"/>
  <c r="H141" i="2"/>
  <c r="O141" i="2"/>
  <c r="R141" i="2"/>
  <c r="H142" i="2"/>
  <c r="R142" i="2"/>
  <c r="I144" i="2"/>
  <c r="Q144" i="2"/>
  <c r="J145" i="2" s="1"/>
  <c r="I145" i="2"/>
  <c r="H147" i="2"/>
  <c r="O147" i="2"/>
  <c r="R147" i="2"/>
  <c r="H148" i="2"/>
  <c r="O148" i="2"/>
  <c r="R148" i="2"/>
  <c r="H149" i="2"/>
  <c r="O149" i="2"/>
  <c r="R149" i="2"/>
  <c r="H150" i="2"/>
  <c r="O150" i="2"/>
  <c r="R150" i="2"/>
  <c r="R151" i="2"/>
  <c r="K154" i="2" s="1"/>
  <c r="I153" i="2"/>
  <c r="J153" i="2"/>
  <c r="I154" i="2"/>
  <c r="J154" i="2"/>
  <c r="C6" i="3" l="1"/>
  <c r="K163" i="2"/>
  <c r="M163" i="2" s="1"/>
  <c r="O72" i="2"/>
  <c r="C5" i="3"/>
  <c r="L163" i="2"/>
  <c r="M189" i="2"/>
  <c r="M162" i="2"/>
  <c r="K190" i="2"/>
  <c r="M190" i="2" s="1"/>
  <c r="L172" i="2"/>
  <c r="K180" i="2"/>
  <c r="M180" i="2" s="1"/>
  <c r="M171" i="2"/>
  <c r="O153" i="2"/>
  <c r="L153" i="2" s="1"/>
  <c r="R135" i="2"/>
  <c r="K135" i="2" s="1"/>
  <c r="K108" i="2"/>
  <c r="K172" i="2"/>
  <c r="M172" i="2" s="1"/>
  <c r="M181" i="2"/>
  <c r="O135" i="2"/>
  <c r="L135" i="2" s="1"/>
  <c r="J99" i="2"/>
  <c r="O99" i="2"/>
  <c r="L100" i="2" s="1"/>
  <c r="L181" i="2"/>
  <c r="D7" i="3"/>
  <c r="O117" i="2"/>
  <c r="M117" i="2" s="1"/>
  <c r="K81" i="2"/>
  <c r="L72" i="2"/>
  <c r="R99" i="2"/>
  <c r="K99" i="2" s="1"/>
  <c r="J73" i="2"/>
  <c r="L73" i="2" s="1"/>
  <c r="O126" i="2"/>
  <c r="M126" i="2" s="1"/>
  <c r="O108" i="2"/>
  <c r="L108" i="2" s="1"/>
  <c r="O90" i="2"/>
  <c r="M91" i="2" s="1"/>
  <c r="J144" i="2"/>
  <c r="R72" i="2"/>
  <c r="K73" i="2" s="1"/>
  <c r="M73" i="2" s="1"/>
  <c r="K153" i="2"/>
  <c r="O144" i="2"/>
  <c r="L145" i="2" s="1"/>
  <c r="K118" i="2"/>
  <c r="K90" i="2"/>
  <c r="O81" i="2"/>
  <c r="M82" i="2" s="1"/>
  <c r="R144" i="2"/>
  <c r="K144" i="2" s="1"/>
  <c r="M144" i="2" s="1"/>
  <c r="K127" i="2"/>
  <c r="J136" i="2"/>
  <c r="M135" i="2" l="1"/>
  <c r="L109" i="2"/>
  <c r="M109" i="2"/>
  <c r="L126" i="2"/>
  <c r="K136" i="2"/>
  <c r="M136" i="2" s="1"/>
  <c r="D8" i="3"/>
  <c r="L136" i="2"/>
  <c r="L144" i="2"/>
  <c r="M90" i="2"/>
  <c r="M153" i="2"/>
  <c r="L154" i="2"/>
  <c r="E8" i="3"/>
  <c r="M154" i="2"/>
  <c r="L117" i="2"/>
  <c r="K72" i="2"/>
  <c r="M72" i="2" s="1"/>
  <c r="E7" i="3"/>
  <c r="L90" i="2"/>
  <c r="M99" i="2"/>
  <c r="L99" i="2"/>
  <c r="M118" i="2"/>
  <c r="L118" i="2"/>
  <c r="L91" i="2"/>
  <c r="M108" i="2"/>
  <c r="M127" i="2"/>
  <c r="K100" i="2"/>
  <c r="M100" i="2" s="1"/>
  <c r="L127" i="2"/>
  <c r="M81" i="2"/>
  <c r="L81" i="2"/>
  <c r="L82" i="2"/>
  <c r="K145" i="2"/>
  <c r="M145" i="2" s="1"/>
  <c r="Q63" i="2"/>
  <c r="Q54" i="2"/>
  <c r="Q45" i="2"/>
  <c r="Q36" i="2"/>
  <c r="I64" i="2"/>
  <c r="I55" i="2"/>
  <c r="I46" i="2"/>
  <c r="I28" i="2"/>
  <c r="I10" i="2"/>
  <c r="D6" i="3" l="1"/>
  <c r="D5" i="3"/>
  <c r="E5" i="3"/>
  <c r="E6" i="3"/>
  <c r="I63" i="2"/>
  <c r="H61" i="2"/>
  <c r="J64" i="2"/>
  <c r="R61" i="2"/>
  <c r="I54" i="2"/>
  <c r="H52" i="2"/>
  <c r="J55" i="2"/>
  <c r="J54" i="2"/>
  <c r="R52" i="2"/>
  <c r="J45" i="2"/>
  <c r="H43" i="2"/>
  <c r="R43" i="2"/>
  <c r="J37" i="2"/>
  <c r="J36" i="2"/>
  <c r="I37" i="2"/>
  <c r="H34" i="2"/>
  <c r="R34" i="2"/>
  <c r="J28" i="2"/>
  <c r="J27" i="2"/>
  <c r="H25" i="2"/>
  <c r="R25" i="2"/>
  <c r="K28" i="2" s="1"/>
  <c r="J63" i="2" l="1"/>
  <c r="J46" i="2"/>
  <c r="K27" i="2"/>
  <c r="I19" i="2"/>
  <c r="H16" i="2"/>
  <c r="R16" i="2"/>
  <c r="H7" i="2"/>
  <c r="R7" i="2"/>
  <c r="H23" i="3" l="1"/>
  <c r="C4" i="3"/>
  <c r="H19" i="3" s="1"/>
  <c r="I45" i="2"/>
  <c r="I36" i="2"/>
  <c r="R60" i="2"/>
  <c r="R59" i="2"/>
  <c r="R58" i="2"/>
  <c r="R57" i="2"/>
  <c r="R51" i="2"/>
  <c r="R50" i="2"/>
  <c r="R49" i="2"/>
  <c r="R48" i="2"/>
  <c r="R42" i="2"/>
  <c r="R41" i="2"/>
  <c r="R40" i="2"/>
  <c r="R39" i="2"/>
  <c r="R33" i="2"/>
  <c r="R32" i="2"/>
  <c r="R36" i="2" s="1"/>
  <c r="R31" i="2"/>
  <c r="R30" i="2"/>
  <c r="I27" i="2"/>
  <c r="R24" i="2"/>
  <c r="R23" i="2"/>
  <c r="R22" i="2"/>
  <c r="R21" i="2"/>
  <c r="R15" i="2"/>
  <c r="R14" i="2"/>
  <c r="R13" i="2"/>
  <c r="R12" i="2"/>
  <c r="I18" i="2"/>
  <c r="R6" i="2"/>
  <c r="R5" i="2"/>
  <c r="R4" i="2"/>
  <c r="R3" i="2"/>
  <c r="I9" i="2"/>
  <c r="O60" i="2"/>
  <c r="O59" i="2"/>
  <c r="O58" i="2"/>
  <c r="O57" i="2"/>
  <c r="O51" i="2"/>
  <c r="O50" i="2"/>
  <c r="O49" i="2"/>
  <c r="O48" i="2"/>
  <c r="O42" i="2"/>
  <c r="O41" i="2"/>
  <c r="O40" i="2"/>
  <c r="O39" i="2"/>
  <c r="O33" i="2"/>
  <c r="O32" i="2"/>
  <c r="O31" i="2"/>
  <c r="O30" i="2"/>
  <c r="O24" i="2"/>
  <c r="O23" i="2"/>
  <c r="O22" i="2"/>
  <c r="O21" i="2"/>
  <c r="O15" i="2"/>
  <c r="O14" i="2"/>
  <c r="O13" i="2"/>
  <c r="O12" i="2"/>
  <c r="O6" i="2"/>
  <c r="O5" i="2"/>
  <c r="O4" i="2"/>
  <c r="O3" i="2"/>
  <c r="H60" i="2"/>
  <c r="H59" i="2"/>
  <c r="H58" i="2"/>
  <c r="H57" i="2"/>
  <c r="H51" i="2"/>
  <c r="H50" i="2"/>
  <c r="H49" i="2"/>
  <c r="H48" i="2"/>
  <c r="H42" i="2"/>
  <c r="H41" i="2"/>
  <c r="H40" i="2"/>
  <c r="H39" i="2"/>
  <c r="H33" i="2"/>
  <c r="H32" i="2"/>
  <c r="H31" i="2"/>
  <c r="H30" i="2"/>
  <c r="H24" i="2"/>
  <c r="H23" i="2"/>
  <c r="H22" i="2"/>
  <c r="H21" i="2"/>
  <c r="H15" i="2"/>
  <c r="H14" i="2"/>
  <c r="H13" i="2"/>
  <c r="H12" i="2"/>
  <c r="H6" i="2"/>
  <c r="H5" i="2"/>
  <c r="H4" i="2"/>
  <c r="H3" i="2"/>
  <c r="R45" i="2" l="1"/>
  <c r="R54" i="2"/>
  <c r="K54" i="2" s="1"/>
  <c r="R63" i="2"/>
  <c r="H22" i="3"/>
  <c r="C3" i="3"/>
  <c r="H18" i="3" s="1"/>
  <c r="H20" i="3" s="1"/>
  <c r="O9" i="2"/>
  <c r="M9" i="2" s="1"/>
  <c r="O18" i="2"/>
  <c r="M19" i="2" s="1"/>
  <c r="O27" i="2"/>
  <c r="M28" i="2" s="1"/>
  <c r="O36" i="2"/>
  <c r="L36" i="2" s="1"/>
  <c r="O45" i="2"/>
  <c r="L45" i="2" s="1"/>
  <c r="O54" i="2"/>
  <c r="L54" i="2" s="1"/>
  <c r="O63" i="2"/>
  <c r="L64" i="2" s="1"/>
  <c r="L37" i="2"/>
  <c r="K55" i="2"/>
  <c r="K64" i="2"/>
  <c r="K63" i="2"/>
  <c r="L46" i="2" l="1"/>
  <c r="L27" i="2"/>
  <c r="L19" i="2"/>
  <c r="M27" i="2"/>
  <c r="L28" i="2"/>
  <c r="L55" i="2"/>
  <c r="M63" i="2"/>
  <c r="L63" i="2"/>
  <c r="M55" i="2"/>
  <c r="M54" i="2"/>
  <c r="M64" i="2"/>
  <c r="K45" i="2"/>
  <c r="M45" i="2" s="1"/>
  <c r="K46" i="2"/>
  <c r="M46" i="2" s="1"/>
  <c r="K36" i="2"/>
  <c r="M36" i="2" s="1"/>
  <c r="K37" i="2"/>
  <c r="M37" i="2" s="1"/>
  <c r="M10" i="2"/>
  <c r="L10" i="2"/>
  <c r="L18" i="2"/>
  <c r="L9" i="2"/>
  <c r="M18" i="2"/>
  <c r="J22" i="3" l="1"/>
  <c r="I22" i="3"/>
  <c r="J23" i="3"/>
  <c r="D4" i="3"/>
  <c r="I19" i="3" s="1"/>
  <c r="I23" i="3"/>
  <c r="E3" i="3"/>
  <c r="J18" i="3" s="1"/>
  <c r="E4" i="3"/>
  <c r="J19" i="3" s="1"/>
  <c r="D3" i="3"/>
  <c r="I18" i="3" s="1"/>
  <c r="I20" i="3" l="1"/>
  <c r="J20" i="3"/>
</calcChain>
</file>

<file path=xl/sharedStrings.xml><?xml version="1.0" encoding="utf-8"?>
<sst xmlns="http://schemas.openxmlformats.org/spreadsheetml/2006/main" count="2380" uniqueCount="233">
  <si>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</si>
  <si>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</si>
  <si>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</si>
  <si>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</si>
  <si>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</si>
  <si>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Operating Time</t>
  </si>
  <si>
    <t xml:space="preserve"> Gross Load (MW-h)</t>
  </si>
  <si>
    <t xml:space="preserve"> SO2 (tons)</t>
  </si>
  <si>
    <t xml:space="preserve"> Avg. NOx Rate (lb/MMBtu)</t>
  </si>
  <si>
    <t xml:space="preserve"> NOx (tons)</t>
  </si>
  <si>
    <t xml:space="preserve"> CO2 (short tons)</t>
  </si>
  <si>
    <t xml:space="preserve"> Heat Input (MMBtu)</t>
  </si>
  <si>
    <t xml:space="preserve"> Owner</t>
  </si>
  <si>
    <t xml:space="preserve"> Operator</t>
  </si>
  <si>
    <t xml:space="preserve"> Unit Type</t>
  </si>
  <si>
    <t xml:space="preserve"> SO2 Control(s)</t>
  </si>
  <si>
    <t xml:space="preserve"> NOx Control(s)</t>
  </si>
  <si>
    <t>AZ</t>
  </si>
  <si>
    <t>Salt River Project</t>
  </si>
  <si>
    <t>Dry bottom wall-fired boiler</t>
  </si>
  <si>
    <t>Dry bottom turbo-fired boiler</t>
  </si>
  <si>
    <t>Apache Station</t>
  </si>
  <si>
    <t>Arizona Electric Power Cooperative</t>
  </si>
  <si>
    <t>Wet Lime FGD</t>
  </si>
  <si>
    <t>Overfire Air</t>
  </si>
  <si>
    <t>Tangentially-fired</t>
  </si>
  <si>
    <t>Coronado Generating Station</t>
  </si>
  <si>
    <t>U1B</t>
  </si>
  <si>
    <t>Wet Limestone</t>
  </si>
  <si>
    <t>Low NOx Burner Technology w/ Overfire Air</t>
  </si>
  <si>
    <t>U2B</t>
  </si>
  <si>
    <t>Low NOx Burner Technology w/ Overfire Air&lt;br&gt;Selective Catalytic Reduction</t>
  </si>
  <si>
    <t>Tucson Electric Power Company</t>
  </si>
  <si>
    <t>Springerville Generating Station</t>
  </si>
  <si>
    <t>Dry Lime FGD</t>
  </si>
  <si>
    <t>Low NOx Burner Technology w/ Closed-coupled OFA</t>
  </si>
  <si>
    <t>Low NOx Burner Technology (Dry Bottom only)&lt;br&gt;Selective Catalytic Reduction</t>
  </si>
  <si>
    <t>TS3</t>
  </si>
  <si>
    <t>Tri-State Generation &amp; Transmission</t>
  </si>
  <si>
    <t>Low NOx Burner Technology w/ Overfire Air&lt;br&gt;Selective Catalytic Reduction (Began May 03, 2014)</t>
  </si>
  <si>
    <t>Notes</t>
  </si>
  <si>
    <t>Nameplate Capacity (MW)</t>
  </si>
  <si>
    <t>Nameplate Capacity Factor</t>
  </si>
  <si>
    <t>Heat Rate (mmbtu/kwhr)</t>
  </si>
  <si>
    <t>SO2 ER</t>
  </si>
  <si>
    <t>85%</t>
  </si>
  <si>
    <t>SNCR 2017 (0.23 by permit)</t>
  </si>
  <si>
    <t>Seasonal curtailment</t>
  </si>
  <si>
    <t>shutdown or scr by 2025</t>
  </si>
  <si>
    <t>SCR Installed</t>
  </si>
  <si>
    <t>2028 MWHr</t>
  </si>
  <si>
    <t>2028 NOX ER</t>
  </si>
  <si>
    <t>2028 SO2 ER</t>
  </si>
  <si>
    <t>2028 NOX Tons</t>
  </si>
  <si>
    <t>2028 SO2 Tons</t>
  </si>
  <si>
    <t>Unit 2 2018</t>
  </si>
  <si>
    <t>AVG</t>
  </si>
  <si>
    <t>2016-18 Max</t>
  </si>
  <si>
    <t>2016-18 Avg</t>
  </si>
  <si>
    <t>arizona</t>
  </si>
  <si>
    <t>Colorado Springs Utilities</t>
  </si>
  <si>
    <t>Ray D Nixon</t>
  </si>
  <si>
    <t>CO</t>
  </si>
  <si>
    <t>Dry Lime FGD (Began May 25, 2017)</t>
  </si>
  <si>
    <t>so2 controls installed</t>
  </si>
  <si>
    <t>Low NOx Burner Technology (Dry Bottom only) (Retired Nov 10, 2016)&lt;br&gt;Low NOx Burner Technology w/ Overfire Air (Began Nov 11, 2016)</t>
  </si>
  <si>
    <t>Low NOx Burner Technology (Dry Bottom only)</t>
  </si>
  <si>
    <t>Low NOx Burner Technology w/ Closed-coupled/Separated OFA</t>
  </si>
  <si>
    <t>Platte River Power Authority</t>
  </si>
  <si>
    <t>Rawhide Energy Station</t>
  </si>
  <si>
    <t>Public Service Company of Colorado</t>
  </si>
  <si>
    <t>Pawnee</t>
  </si>
  <si>
    <t>representative</t>
  </si>
  <si>
    <t>overhaul</t>
  </si>
  <si>
    <t>Low NOx Burner Technology w/ Overfire Air&lt;br&gt;Selective Catalytic Reduction (Began Jun 28, 2014)</t>
  </si>
  <si>
    <t>Dry Lime FGD (Began Jul 26, 2014)</t>
  </si>
  <si>
    <t>scr/scrubber install</t>
  </si>
  <si>
    <t>Dual Alkali</t>
  </si>
  <si>
    <t>Martin Drake</t>
  </si>
  <si>
    <t>Dual Alkali (Began Feb 08, 2016)</t>
  </si>
  <si>
    <t>Low NOx Burner Technology (Dry Bottom only) (Retired Feb 28, 2014)&lt;br&gt;Low NOx Burner Technology w/ Overfire Air (Began Mar 01, 2014)</t>
  </si>
  <si>
    <t>Dual Alkali (Began Sep 26, 2016)</t>
  </si>
  <si>
    <t>Low NOx Burner Technology (Dry Bottom only) (Retired Sep 30, 2014)&lt;br&gt;Low NOx Burner Technology w/ Overfire Air (Began Oct 01, 2014)</t>
  </si>
  <si>
    <t>Low NOx Burner Technology w/ Closed-coupled/Separated OFA&lt;br&gt;Selective Catalytic Reduction</t>
  </si>
  <si>
    <t>Pacificorp Energy Generation, Public Service Company of Colorado, Salt River Project</t>
  </si>
  <si>
    <t>H2</t>
  </si>
  <si>
    <t>Hayden</t>
  </si>
  <si>
    <t>Low NOx Burner Technology w/ Closed-coupled/Separated OFA&lt;br&gt;Selective Catalytic Reduction (Began Jun 29, 2016)</t>
  </si>
  <si>
    <t>outage for scr install</t>
  </si>
  <si>
    <t>Pacificorp Energy Generation, Public Service Company of Colorado</t>
  </si>
  <si>
    <t>H1</t>
  </si>
  <si>
    <t>Low NOx Burner Technology w/ Overfire Air&lt;br&gt;Selective Catalytic Reduction (Began Aug 25, 2015)</t>
  </si>
  <si>
    <t>Low NOx Burner Technology w/ Overfire Air&lt;br&gt;Selective Non-catalytic Reduction</t>
  </si>
  <si>
    <t>C3</t>
  </si>
  <si>
    <t>Craig</t>
  </si>
  <si>
    <t>SNCR 2017 (.28 by permit)</t>
  </si>
  <si>
    <t>Pacificorp Energy Generation, Platte River Power Authority, Salt River Project, Tri-State Generation &amp; Transmission, Xcel Energy</t>
  </si>
  <si>
    <t>C2</t>
  </si>
  <si>
    <t>SCR 2017 (.08 by permit)</t>
  </si>
  <si>
    <t>Selective Catalytic Reduction</t>
  </si>
  <si>
    <t>Holly Cross Energy, Intermountain Rural Electric Authority, Public Service Company of Colorado</t>
  </si>
  <si>
    <t>Comanche (470)</t>
  </si>
  <si>
    <t>major overhaul year</t>
  </si>
  <si>
    <t>representative year</t>
  </si>
  <si>
    <t>colorado</t>
  </si>
  <si>
    <t>Montana Dakota Utilities Company</t>
  </si>
  <si>
    <t>B1</t>
  </si>
  <si>
    <t>Lewis &amp; Clark</t>
  </si>
  <si>
    <t>MT</t>
  </si>
  <si>
    <t>Colorado Energy Management, LLC</t>
  </si>
  <si>
    <t>Rocky Mountain Power, LLC</t>
  </si>
  <si>
    <t>U1</t>
  </si>
  <si>
    <t>Hardin Generating Station</t>
  </si>
  <si>
    <t>Talen Montana, LLC</t>
  </si>
  <si>
    <t>Avista Corporation, Bank of New York, NorthWestern Energy, LLC, Pacificorp Energy Generation, Portland General Electric Company, Puget Sound Power &amp; Light Company, Talen Montana, LLC</t>
  </si>
  <si>
    <t>Colstrip</t>
  </si>
  <si>
    <t>P P &amp; L Montana, LLC, Talen Montana, LLC</t>
  </si>
  <si>
    <t>Avista Corporation, Bank of New York, NorthWestern Energy, LLC, P P &amp; L Montana, LLC, Pacificorp Energy Generation, Portland General Electric Company, Puget Sound Power &amp; Light Company, Talen Montana, LLC</t>
  </si>
  <si>
    <t>P P &amp; L Montana, LLC</t>
  </si>
  <si>
    <t>Avista Corporation, Bank of New York, NorthWestern Energy, LLC, P P &amp; L Montana, LLC, Pacificorp Energy Generation, Portland General Electric Company, Puget Sound Power &amp; Light Company</t>
  </si>
  <si>
    <t>Avista Corporation, Pacificorp Energy Generation, Portland General Electric Company, Puget Sound Power &amp; Light Company, Talen Montana, LLC</t>
  </si>
  <si>
    <t>Avista Corporation, P P &amp; L Montana, LLC, Pacificorp Energy Generation, Portland General Electric Company, Puget Sound Power &amp; Light Company, Talen Montana, LLC</t>
  </si>
  <si>
    <t>Avista Corporation, P P &amp; L Montana, LLC, Pacificorp Energy Generation, Portland General Electric Company, Puget Sound Power &amp; Light Company</t>
  </si>
  <si>
    <t>montana</t>
  </si>
  <si>
    <t>Newmont Nevada Energy Investment LLC</t>
  </si>
  <si>
    <t>TS Power Plant</t>
  </si>
  <si>
    <t>NV</t>
  </si>
  <si>
    <t>nevada</t>
  </si>
  <si>
    <t>Per APS</t>
  </si>
  <si>
    <t>Low NOx Cell Burner</t>
  </si>
  <si>
    <t>Arizona Public Service Company</t>
  </si>
  <si>
    <t>Arizona Public Service Company, El Paso Electric Company, Public Service Company of New Mexico, Salt River Project, Tucson Electric Power Company</t>
  </si>
  <si>
    <t>Four Corners Steam Elec Station</t>
  </si>
  <si>
    <t>NM</t>
  </si>
  <si>
    <t>Cell burner boiler</t>
  </si>
  <si>
    <t>SCR &amp; SO2 controls</t>
  </si>
  <si>
    <t>Arizona Public Service Company, El Paso Electric Company, Public Service Company of New Mexico, Salt River Project, Southern California Edison Company, Tucson Electric Power Company</t>
  </si>
  <si>
    <t>Other</t>
  </si>
  <si>
    <t>Escalante</t>
  </si>
  <si>
    <t>NN</t>
  </si>
  <si>
    <t>new mexico</t>
  </si>
  <si>
    <t>navajo nation</t>
  </si>
  <si>
    <t>Pacificorp Energy Generation</t>
  </si>
  <si>
    <t>Black Hills Corporation, Pacificorp Energy Generation</t>
  </si>
  <si>
    <t>BW91</t>
  </si>
  <si>
    <t>Wyodak</t>
  </si>
  <si>
    <t>WY</t>
  </si>
  <si>
    <t>Black Hills Power, Inc</t>
  </si>
  <si>
    <t>Black Hills Power, Inc, Consolidated WY Municipalities Electric Power System JPB, Montana Dakota Utilities Company</t>
  </si>
  <si>
    <t>Wygen III</t>
  </si>
  <si>
    <t>Cheyenne Light, Fuel and Power</t>
  </si>
  <si>
    <t>Wygen II</t>
  </si>
  <si>
    <t>Black Hills Wyoming, LLC, Municipal Energy Agency of Nebraska</t>
  </si>
  <si>
    <t>Wygen I</t>
  </si>
  <si>
    <t>Neil Simpson II</t>
  </si>
  <si>
    <t>Low NOx Burner Technology w/ Separated OFA</t>
  </si>
  <si>
    <t>Sodium Based</t>
  </si>
  <si>
    <t>Naughton</t>
  </si>
  <si>
    <t>permit</t>
  </si>
  <si>
    <t>Overfire Air&lt;br&gt;Selective Non-catalytic Reduction (Began Dec 10, 2018)&lt;br&gt;Low NOx Burner Technology (Dry Bottom only)</t>
  </si>
  <si>
    <t>Basin Electric Power Cooperative</t>
  </si>
  <si>
    <t>Basin Electric Power Cooperative, County of Los Alamos, Heartland Consumers Power District, Lincoln Electric System, Nebraska Municipal Energy Agency, Tri-State Generation &amp; Transmission, Western Minnesota Municipal Power, Wyoming Municipal Power Agency</t>
  </si>
  <si>
    <t>Laramie River</t>
  </si>
  <si>
    <t>Overfire Air&lt;br&gt;Low NOx Burner Technology (Dry Bottom only)</t>
  </si>
  <si>
    <t>SNCR 2018 0.15 by permit</t>
  </si>
  <si>
    <t>Permit</t>
  </si>
  <si>
    <t>Overfire Air&lt;br&gt;Selective Non-catalytic Reduction (Began Dec 17, 2018)&lt;br&gt;Low NOx Burner Technology (Dry Bottom only)</t>
  </si>
  <si>
    <t>SCR 2019 .06 by permit</t>
  </si>
  <si>
    <t>Selective Catalytic Reduction&lt;br&gt;Low NOx Burner Technology w/ Closed-coupled OFA</t>
  </si>
  <si>
    <t>Idaho Power Company, Pacificorp Energy Generation</t>
  </si>
  <si>
    <t>BW74</t>
  </si>
  <si>
    <t>Jim Bridger</t>
  </si>
  <si>
    <t>scr installed</t>
  </si>
  <si>
    <t>Selective Catalytic Reduction (Began Nov 10, 2016)&lt;br&gt;Low NOx Burner Technology w/ Closed-coupled OFA</t>
  </si>
  <si>
    <t>BW73</t>
  </si>
  <si>
    <t>Selective Catalytic Reduction (Began Nov 25, 2015)&lt;br&gt;Low NOx Burner Technology w/ Closed-coupled OFA</t>
  </si>
  <si>
    <t>Dry Fork Station</t>
  </si>
  <si>
    <t>BW72</t>
  </si>
  <si>
    <t>overhaul / outage</t>
  </si>
  <si>
    <t>Huntington</t>
  </si>
  <si>
    <t>UT</t>
  </si>
  <si>
    <t>Hunter</t>
  </si>
  <si>
    <t>Deseret Generation &amp; Transmission, Pacificorp Energy Generation, Utah Associated Municipal Power Systems</t>
  </si>
  <si>
    <t>Pacificorp Energy Generation, Utah Municipal Power Agency</t>
  </si>
  <si>
    <t>Deseret Generation &amp; Transmission</t>
  </si>
  <si>
    <t>Deseret Generation &amp; Transmission, Utah Municipal Power Agency</t>
  </si>
  <si>
    <t>Bonanza</t>
  </si>
  <si>
    <t>utah</t>
  </si>
  <si>
    <t>wyoming</t>
  </si>
  <si>
    <t>Nox</t>
  </si>
  <si>
    <t>SO2</t>
  </si>
  <si>
    <t>MWHr</t>
  </si>
  <si>
    <t>ND</t>
  </si>
  <si>
    <t>Antelope Valley</t>
  </si>
  <si>
    <t>LNB + SOFA installed</t>
  </si>
  <si>
    <t>Overfire Air (Retired May 27, 2014)&lt;br&gt;Low NOx Burner Technology w/ Closed-coupled/Separated OFA (Began May 28, 2014)</t>
  </si>
  <si>
    <t>B2</t>
  </si>
  <si>
    <t>Overfire Air (Retired Jun 10, 2016)&lt;br&gt;Low NOx Burner Technology w/ Closed-coupled/Separated OFA (Began Jun 11, 2016)</t>
  </si>
  <si>
    <t>Coal Creek</t>
  </si>
  <si>
    <t>Great River Energy</t>
  </si>
  <si>
    <t>SO2 controls added - use 2018</t>
  </si>
  <si>
    <t>Addl NOx controls in 2020 = #2</t>
  </si>
  <si>
    <t xml:space="preserve">Unit 2 </t>
  </si>
  <si>
    <t>Low NOx Burner Technology w/ Closed-coupled/Separated OFA&lt;br&gt;Overfire Air</t>
  </si>
  <si>
    <t>Coyote</t>
  </si>
  <si>
    <t>Montana Dakota Utilities Company, Northern Municipal Power Agency, Northwestern Public Service Company, Otter Tail Power Company</t>
  </si>
  <si>
    <t>Otter Tail Power Company</t>
  </si>
  <si>
    <t>Cyclone boiler</t>
  </si>
  <si>
    <t>derate for mechanical</t>
  </si>
  <si>
    <t>separated overfire air added</t>
  </si>
  <si>
    <t>Overfire Air (Began Jun 15, 2016)</t>
  </si>
  <si>
    <t>Leland Olds</t>
  </si>
  <si>
    <t>Low NOx Burner Technology (Dry Bottom only)&lt;br&gt;Overfire Air</t>
  </si>
  <si>
    <t>SNCR Optimized - use 2018</t>
  </si>
  <si>
    <t>Low NOx Burner Technology (Dry Bottom only)&lt;br&gt;Overfire Air&lt;br&gt;Selective Non-catalytic Reduction</t>
  </si>
  <si>
    <t>SNCR Optimized</t>
  </si>
  <si>
    <t>Overfire Air&lt;br&gt;Selective Non-catalytic Reduction</t>
  </si>
  <si>
    <t>Milton R Young</t>
  </si>
  <si>
    <t>Minnkota Power Cooperative, Inc.</t>
  </si>
  <si>
    <t>Wet Lime FGD&lt;br&gt;Wet Limestone</t>
  </si>
  <si>
    <t>Minnesota Power and Light Company, Minnkota Power Cooperative, Inc., Square Butte Electric Cooperative</t>
  </si>
  <si>
    <t>Dual Alkali&lt;br&gt;Wet Lime FGD</t>
  </si>
  <si>
    <t>Square Butte Electric Cooperative</t>
  </si>
  <si>
    <t>SD</t>
  </si>
  <si>
    <t>Big Stone</t>
  </si>
  <si>
    <t>Montana Dakota Utilities Company, Northwestern Public Service Company, Otter Tail Power Company</t>
  </si>
  <si>
    <t>outage for new controls</t>
  </si>
  <si>
    <t>Dry Lime FGD (Began Aug 31, 2015)</t>
  </si>
  <si>
    <t>Overfire Air&lt;br&gt;Selective Catalytic Reduction (Began Aug 26, 2015)</t>
  </si>
  <si>
    <t>first full year of new controls</t>
  </si>
  <si>
    <t>Overfire Air&lt;br&gt;Selective Catalytic Reduction</t>
  </si>
  <si>
    <t>north dakota</t>
  </si>
  <si>
    <t>south dakota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</si>
</sst>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E+00"/>
    <numFmt numFmtId="166" formatCode="#,##0.0"/>
    <numFmt numFmtId="167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0">
    <xf numFmtId="0" fontId="0" fillId="0" borderId="0" xfId="0"/>
    <xf numFmtId="3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/>
    <xf numFmtId="9" fontId="0" fillId="0" borderId="10" xfId="0" applyNumberFormat="1" applyFont="1" applyFill="1" applyBorder="1"/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/>
    <xf numFmtId="11" fontId="0" fillId="0" borderId="10" xfId="0" applyNumberFormat="1" applyFont="1" applyFill="1" applyBorder="1"/>
    <xf numFmtId="0" fontId="0" fillId="0" borderId="10" xfId="0" applyFont="1" applyFill="1" applyBorder="1"/>
    <xf numFmtId="167" fontId="0" fillId="0" borderId="10" xfId="0" applyNumberFormat="1" applyFont="1" applyFill="1" applyBorder="1"/>
    <xf numFmtId="165" fontId="0" fillId="0" borderId="10" xfId="0" applyNumberFormat="1" applyFont="1" applyFill="1" applyBorder="1"/>
    <xf numFmtId="9" fontId="0" fillId="0" borderId="10" xfId="0" applyNumberFormat="1" applyFont="1" applyFill="1" applyBorder="1" applyAlignment="1">
      <alignment horizontal="right"/>
    </xf>
    <xf numFmtId="3" fontId="0" fillId="0" borderId="10" xfId="0" quotePrefix="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/>
    <xf numFmtId="3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/>
    <xf numFmtId="9" fontId="0" fillId="34" borderId="10" xfId="0" applyNumberFormat="1" applyFont="1" applyFill="1" applyBorder="1"/>
    <xf numFmtId="164" fontId="0" fillId="34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/>
    <xf numFmtId="11" fontId="0" fillId="34" borderId="10" xfId="0" applyNumberFormat="1" applyFont="1" applyFill="1" applyBorder="1"/>
    <xf numFmtId="1" fontId="0" fillId="0" borderId="10" xfId="0" applyNumberFormat="1" applyFont="1" applyFill="1" applyBorder="1" applyAlignment="1">
      <alignment horizontal="center"/>
    </xf>
    <xf numFmtId="3" fontId="16" fillId="0" borderId="10" xfId="0" quotePrefix="1" applyNumberFormat="1" applyFont="1" applyFill="1" applyBorder="1" applyAlignment="1">
      <alignment horizontal="center"/>
    </xf>
    <xf numFmtId="1" fontId="0" fillId="0" borderId="10" xfId="0" applyNumberFormat="1" applyFont="1" applyFill="1" applyBorder="1"/>
    <xf numFmtId="3" fontId="16" fillId="0" borderId="10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Fill="1" applyBorder="1" applyAlignment="1">
      <alignment horizontal="right"/>
    </xf>
    <xf numFmtId="9" fontId="18" fillId="33" borderId="10" xfId="0" applyNumberFormat="1" applyFont="1" applyFill="1" applyBorder="1" applyAlignment="1" applyProtection="1">
      <alignment horizontal="center" wrapText="1"/>
    </xf>
    <xf numFmtId="166" fontId="18" fillId="33" borderId="10" xfId="0" applyNumberFormat="1" applyFont="1" applyFill="1" applyBorder="1" applyAlignment="1" applyProtection="1">
      <alignment horizontal="center" wrapText="1"/>
    </xf>
    <xf numFmtId="164" fontId="18" fillId="33" borderId="10" xfId="0" applyNumberFormat="1" applyFont="1" applyFill="1" applyBorder="1" applyAlignment="1" applyProtection="1">
      <alignment horizontal="center" wrapText="1"/>
    </xf>
    <xf numFmtId="0" fontId="0" fillId="0" borderId="10" xfId="0" applyFill="1" applyBorder="1"/>
    <xf numFmtId="165" fontId="0" fillId="0" borderId="10" xfId="0" applyNumberFormat="1" applyFill="1" applyBorder="1"/>
    <xf numFmtId="3" fontId="0" fillId="0" borderId="10" xfId="0" applyNumberFormat="1" applyFill="1" applyBorder="1"/>
    <xf numFmtId="164" fontId="0" fillId="0" borderId="10" xfId="0" applyNumberFormat="1" applyFill="1" applyBorder="1"/>
    <xf numFmtId="164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4" fontId="0" fillId="0" borderId="10" xfId="0" quotePrefix="1" applyNumberFormat="1" applyFill="1" applyBorder="1" applyAlignment="1">
      <alignment horizontal="center"/>
    </xf>
    <xf numFmtId="3" fontId="0" fillId="0" borderId="10" xfId="0" quotePrefix="1" applyNumberFormat="1" applyFill="1" applyBorder="1" applyAlignment="1">
      <alignment horizontal="center"/>
    </xf>
    <xf numFmtId="9" fontId="0" fillId="0" borderId="10" xfId="0" applyNumberFormat="1" applyFill="1" applyBorder="1"/>
    <xf numFmtId="0" fontId="0" fillId="0" borderId="0" xfId="0" applyFill="1" applyBorder="1"/>
    <xf numFmtId="0" fontId="0" fillId="0" borderId="11" xfId="0" applyFill="1" applyBorder="1"/>
    <xf numFmtId="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/>
    <xf numFmtId="3" fontId="0" fillId="0" borderId="10" xfId="0" applyNumberFormat="1" applyFill="1" applyBorder="1" applyAlignment="1">
      <alignment horizontal="right"/>
    </xf>
    <xf numFmtId="0" fontId="0" fillId="0" borderId="10" xfId="0" applyFont="1" applyBorder="1"/>
    <xf numFmtId="11" fontId="0" fillId="0" borderId="10" xfId="0" applyNumberFormat="1" applyFont="1" applyBorder="1"/>
    <xf numFmtId="3" fontId="0" fillId="0" borderId="10" xfId="0" applyNumberFormat="1" applyFont="1" applyBorder="1"/>
    <xf numFmtId="167" fontId="0" fillId="0" borderId="10" xfId="0" applyNumberFormat="1" applyFont="1" applyBorder="1"/>
    <xf numFmtId="0" fontId="0" fillId="0" borderId="10" xfId="0" applyFont="1" applyBorder="1" applyAlignment="1">
      <alignment horizontal="right"/>
    </xf>
    <xf numFmtId="9" fontId="0" fillId="0" borderId="10" xfId="0" quotePrefix="1" applyNumberFormat="1" applyFill="1" applyBorder="1" applyAlignment="1">
      <alignment horizontal="center"/>
    </xf>
    <xf numFmtId="3" fontId="0" fillId="0" borderId="10" xfId="0" applyNumberFormat="1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quotePrefix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9" fontId="0" fillId="0" borderId="10" xfId="0" applyNumberFormat="1" applyBorder="1"/>
    <xf numFmtId="3" fontId="0" fillId="0" borderId="0" xfId="0" applyNumberFormat="1" applyFill="1" applyBorder="1" applyAlignment="1"/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/>
    <xf numFmtId="3" fontId="0" fillId="0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7"/>
  <sheetViews>
    <sheetView tabSelected="1" zoomScale="75" zoomScaleNormal="75" workbookViewId="0">
      <pane xSplit="5" ySplit="1" topLeftCell="F2" activePane="bottomRight" state="frozen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1" width="7.42578125" style="11" customWidth="1"/>
    <col min="2" max="2" width="31.7109375" style="11" customWidth="1"/>
    <col min="3" max="3" width="9.28515625" style="11" customWidth="1"/>
    <col min="4" max="4" width="7.42578125" style="11" bestFit="1" customWidth="1"/>
    <col min="5" max="5" width="5.85546875" style="11" bestFit="1" customWidth="1"/>
    <col min="6" max="6" width="25" style="5" customWidth="1"/>
    <col min="7" max="7" width="14.7109375" style="6" bestFit="1" customWidth="1"/>
    <col min="8" max="8" width="15.7109375" style="7" bestFit="1" customWidth="1"/>
    <col min="9" max="9" width="20.7109375" style="5" bestFit="1" customWidth="1"/>
    <col min="10" max="10" width="12.42578125" style="8" customWidth="1"/>
    <col min="11" max="11" width="17" style="8" customWidth="1"/>
    <col min="12" max="12" width="9.7109375" style="6" bestFit="1" customWidth="1"/>
    <col min="13" max="13" width="12.7109375" style="6" bestFit="1" customWidth="1"/>
    <col min="14" max="14" width="11.140625" style="6" customWidth="1"/>
    <col min="15" max="15" width="15.28515625" style="6" customWidth="1"/>
    <col min="16" max="16" width="11.85546875" style="6" customWidth="1"/>
    <col min="17" max="17" width="13.140625" style="9" bestFit="1" customWidth="1"/>
    <col min="18" max="18" width="11.85546875" style="6" customWidth="1"/>
    <col min="19" max="19" width="10.28515625" style="6" bestFit="1" customWidth="1"/>
    <col min="20" max="20" width="9.85546875" style="6" bestFit="1" customWidth="1"/>
    <col min="21" max="21" width="15" style="6" bestFit="1" customWidth="1"/>
    <col min="22" max="22" width="10.140625" style="10" customWidth="1"/>
    <col min="23" max="23" width="32.7109375" style="11" customWidth="1"/>
    <col min="24" max="24" width="29.7109375" style="11" customWidth="1"/>
    <col min="25" max="25" width="29.42578125" style="11" customWidth="1"/>
    <col min="26" max="26" width="33.140625" style="11" customWidth="1"/>
    <col min="27" max="27" width="39.7109375" style="11" customWidth="1"/>
    <col min="28" max="16384" width="9.140625" style="11"/>
  </cols>
  <sheetData>
    <row r="1" spans="1:27" s="4" customFormat="1" ht="4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8" t="s">
        <v>40</v>
      </c>
      <c r="G1" s="28" t="s">
        <v>41</v>
      </c>
      <c r="H1" s="30" t="s">
        <v>42</v>
      </c>
      <c r="I1" s="31" t="s">
        <v>50</v>
      </c>
      <c r="J1" s="32" t="s">
        <v>51</v>
      </c>
      <c r="K1" s="32" t="s">
        <v>52</v>
      </c>
      <c r="L1" s="32" t="s">
        <v>53</v>
      </c>
      <c r="M1" s="31" t="s">
        <v>54</v>
      </c>
      <c r="N1" s="1" t="s">
        <v>5</v>
      </c>
      <c r="O1" s="1" t="s">
        <v>43</v>
      </c>
      <c r="P1" s="1" t="s">
        <v>6</v>
      </c>
      <c r="Q1" s="2" t="s">
        <v>8</v>
      </c>
      <c r="R1" s="2" t="s">
        <v>44</v>
      </c>
      <c r="S1" s="1" t="s">
        <v>9</v>
      </c>
      <c r="T1" s="1" t="s">
        <v>7</v>
      </c>
      <c r="U1" s="1" t="s">
        <v>10</v>
      </c>
      <c r="V1" s="3" t="s">
        <v>11</v>
      </c>
      <c r="W1" s="4" t="s">
        <v>12</v>
      </c>
      <c r="X1" s="4" t="s">
        <v>13</v>
      </c>
      <c r="Y1" s="4" t="s">
        <v>14</v>
      </c>
      <c r="Z1" s="4" t="s">
        <v>15</v>
      </c>
      <c r="AA1" s="4" t="s">
        <v>16</v>
      </c>
    </row>
    <row r="2" spans="1:27" s="17" customFormat="1" ht="9" customHeight="1" x14ac:dyDescent="0.25">
      <c r="F2" s="18"/>
      <c r="G2" s="19"/>
      <c r="H2" s="20"/>
      <c r="I2" s="18"/>
      <c r="J2" s="21"/>
      <c r="K2" s="21"/>
      <c r="L2" s="19"/>
      <c r="M2" s="19"/>
      <c r="N2" s="19"/>
      <c r="O2" s="19"/>
      <c r="P2" s="19"/>
      <c r="Q2" s="22"/>
      <c r="R2" s="19"/>
      <c r="S2" s="19"/>
      <c r="T2" s="19"/>
      <c r="U2" s="19"/>
      <c r="V2" s="23"/>
    </row>
    <row r="3" spans="1:27" x14ac:dyDescent="0.25">
      <c r="A3" s="11" t="s">
        <v>17</v>
      </c>
      <c r="B3" s="11" t="s">
        <v>21</v>
      </c>
      <c r="C3" s="11">
        <v>160</v>
      </c>
      <c r="D3" s="11">
        <v>3</v>
      </c>
      <c r="E3" s="11">
        <v>2014</v>
      </c>
      <c r="G3" s="6">
        <v>204</v>
      </c>
      <c r="H3" s="7">
        <f>P3/(G$3*8760)</f>
        <v>0.81517949794072886</v>
      </c>
      <c r="N3" s="6">
        <v>7853.01</v>
      </c>
      <c r="O3" s="6">
        <f>V3/P3*1000</f>
        <v>10543.691245789785</v>
      </c>
      <c r="P3" s="6">
        <v>1456758.37</v>
      </c>
      <c r="Q3" s="9">
        <v>0.41789999999999999</v>
      </c>
      <c r="R3" s="9">
        <f>T3*2000/V3</f>
        <v>0.36126619289950013</v>
      </c>
      <c r="S3" s="6">
        <v>3228.3589999999999</v>
      </c>
      <c r="T3" s="6">
        <v>2774.4540000000002</v>
      </c>
      <c r="U3" s="6">
        <v>1573254.5660000001</v>
      </c>
      <c r="V3" s="10">
        <v>15359610.472999999</v>
      </c>
      <c r="W3" s="11" t="s">
        <v>22</v>
      </c>
      <c r="X3" s="11" t="s">
        <v>22</v>
      </c>
      <c r="Y3" s="11" t="s">
        <v>20</v>
      </c>
      <c r="Z3" s="11" t="s">
        <v>23</v>
      </c>
      <c r="AA3" s="11" t="s">
        <v>24</v>
      </c>
    </row>
    <row r="4" spans="1:27" x14ac:dyDescent="0.25">
      <c r="A4" s="11" t="s">
        <v>17</v>
      </c>
      <c r="B4" s="11" t="s">
        <v>21</v>
      </c>
      <c r="C4" s="11">
        <v>160</v>
      </c>
      <c r="D4" s="11">
        <v>3</v>
      </c>
      <c r="E4" s="11">
        <v>2015</v>
      </c>
      <c r="F4" s="8"/>
      <c r="H4" s="7">
        <f>P4/(G$3*8760)</f>
        <v>0.67691344905542117</v>
      </c>
      <c r="N4" s="6">
        <v>8220.6200000000008</v>
      </c>
      <c r="O4" s="6">
        <f>V4/P4*1000</f>
        <v>10266.145355952491</v>
      </c>
      <c r="P4" s="6">
        <v>1209671.4099999999</v>
      </c>
      <c r="Q4" s="9">
        <v>0.42609999999999998</v>
      </c>
      <c r="R4" s="9">
        <f>T4*2000/V4</f>
        <v>0.22911710448566588</v>
      </c>
      <c r="S4" s="6">
        <v>2682.2710000000002</v>
      </c>
      <c r="T4" s="6">
        <v>1422.664</v>
      </c>
      <c r="U4" s="6">
        <v>1268718.0519999999</v>
      </c>
      <c r="V4" s="10">
        <v>12418662.528000001</v>
      </c>
      <c r="W4" s="11" t="s">
        <v>22</v>
      </c>
      <c r="X4" s="11" t="s">
        <v>22</v>
      </c>
      <c r="Y4" s="11" t="s">
        <v>20</v>
      </c>
      <c r="Z4" s="11" t="s">
        <v>23</v>
      </c>
      <c r="AA4" s="11" t="s">
        <v>24</v>
      </c>
    </row>
    <row r="5" spans="1:27" x14ac:dyDescent="0.25">
      <c r="A5" s="11" t="s">
        <v>17</v>
      </c>
      <c r="B5" s="11" t="s">
        <v>21</v>
      </c>
      <c r="C5" s="11">
        <v>160</v>
      </c>
      <c r="D5" s="11">
        <v>3</v>
      </c>
      <c r="E5" s="11">
        <v>2016</v>
      </c>
      <c r="H5" s="7">
        <f>P5/(G$3*8760)</f>
        <v>0.67038473677142096</v>
      </c>
      <c r="N5" s="6">
        <v>8241.8799999999992</v>
      </c>
      <c r="O5" s="6">
        <f>V5/P5*1000</f>
        <v>10334.974599507712</v>
      </c>
      <c r="P5" s="6">
        <v>1198004.3400000001</v>
      </c>
      <c r="Q5" s="9">
        <v>0.44030000000000002</v>
      </c>
      <c r="R5" s="9">
        <f>T5*2000/V5</f>
        <v>8.9768765162977743E-2</v>
      </c>
      <c r="S5" s="6">
        <v>2796.3310000000001</v>
      </c>
      <c r="T5" s="6">
        <v>555.72900000000004</v>
      </c>
      <c r="U5" s="6">
        <v>1261876.8999999999</v>
      </c>
      <c r="V5" s="10">
        <v>12381344.424000001</v>
      </c>
      <c r="W5" s="11" t="s">
        <v>22</v>
      </c>
      <c r="X5" s="11" t="s">
        <v>22</v>
      </c>
      <c r="Y5" s="11" t="s">
        <v>20</v>
      </c>
      <c r="Z5" s="11" t="s">
        <v>23</v>
      </c>
      <c r="AA5" s="11" t="s">
        <v>24</v>
      </c>
    </row>
    <row r="6" spans="1:27" x14ac:dyDescent="0.25">
      <c r="A6" s="11" t="s">
        <v>17</v>
      </c>
      <c r="B6" s="11" t="s">
        <v>21</v>
      </c>
      <c r="C6" s="11">
        <v>160</v>
      </c>
      <c r="D6" s="11">
        <v>3</v>
      </c>
      <c r="E6" s="11">
        <v>2017</v>
      </c>
      <c r="F6" s="5" t="s">
        <v>46</v>
      </c>
      <c r="H6" s="7">
        <f>P6/(G$3*8760)</f>
        <v>0.58045071738741161</v>
      </c>
      <c r="I6" s="16"/>
      <c r="J6" s="11"/>
      <c r="K6" s="11"/>
      <c r="N6" s="6">
        <v>6912.3</v>
      </c>
      <c r="O6" s="6">
        <f>V6/P6*1000</f>
        <v>10364.919683638685</v>
      </c>
      <c r="P6" s="6">
        <v>1037288.65</v>
      </c>
      <c r="Q6" s="9">
        <v>0.30359999999999998</v>
      </c>
      <c r="R6" s="9">
        <f>T6*2000/V6</f>
        <v>3.4953915444896608E-2</v>
      </c>
      <c r="S6" s="6">
        <v>1662.6089999999999</v>
      </c>
      <c r="T6" s="6">
        <v>187.90199999999999</v>
      </c>
      <c r="U6" s="6">
        <v>1097579.699</v>
      </c>
      <c r="V6" s="10">
        <v>10751413.546</v>
      </c>
      <c r="W6" s="11" t="s">
        <v>22</v>
      </c>
      <c r="X6" s="11" t="s">
        <v>22</v>
      </c>
      <c r="Y6" s="11" t="s">
        <v>20</v>
      </c>
      <c r="Z6" s="11" t="s">
        <v>23</v>
      </c>
      <c r="AA6" s="11" t="s">
        <v>24</v>
      </c>
    </row>
    <row r="7" spans="1:27" x14ac:dyDescent="0.25">
      <c r="A7" s="11" t="s">
        <v>17</v>
      </c>
      <c r="B7" s="11" t="s">
        <v>21</v>
      </c>
      <c r="C7" s="11">
        <v>160</v>
      </c>
      <c r="D7" s="29">
        <v>3</v>
      </c>
      <c r="E7" s="11">
        <v>2018</v>
      </c>
      <c r="F7" s="11"/>
      <c r="G7" s="11"/>
      <c r="H7" s="7">
        <f>P7/(G$3*8760)</f>
        <v>0.44796232876712327</v>
      </c>
      <c r="I7" s="16"/>
      <c r="J7" s="11"/>
      <c r="K7" s="11"/>
      <c r="L7" s="11"/>
      <c r="M7" s="11"/>
      <c r="N7" s="6">
        <v>6408.66</v>
      </c>
      <c r="O7" s="6">
        <v>10853.694187051373</v>
      </c>
      <c r="P7" s="6">
        <v>800526.6</v>
      </c>
      <c r="Q7" s="12">
        <v>0.19059999999999999</v>
      </c>
      <c r="R7" s="12">
        <f t="shared" ref="R7" si="0">T7*2000/V7</f>
        <v>3.2813764397030071E-2</v>
      </c>
      <c r="S7" s="6">
        <v>872.44899999999996</v>
      </c>
      <c r="T7" s="6">
        <v>142.554</v>
      </c>
      <c r="U7" s="6">
        <v>848123.91299999994</v>
      </c>
      <c r="V7" s="10">
        <v>8688670.9049999993</v>
      </c>
      <c r="W7" s="11" t="s">
        <v>22</v>
      </c>
      <c r="X7" s="11" t="s">
        <v>22</v>
      </c>
      <c r="Z7" s="11" t="s">
        <v>23</v>
      </c>
      <c r="AA7" s="11" t="s">
        <v>24</v>
      </c>
    </row>
    <row r="8" spans="1:27" x14ac:dyDescent="0.25">
      <c r="I8" s="16"/>
      <c r="J8" s="24">
        <v>2018</v>
      </c>
      <c r="K8" s="24">
        <v>2018</v>
      </c>
      <c r="O8" s="5" t="s">
        <v>58</v>
      </c>
      <c r="Q8" s="5"/>
      <c r="R8" s="5"/>
    </row>
    <row r="9" spans="1:27" x14ac:dyDescent="0.25">
      <c r="H9" s="25" t="s">
        <v>45</v>
      </c>
      <c r="I9" s="5">
        <f>G3*8760*0.85</f>
        <v>1518984</v>
      </c>
      <c r="J9" s="8">
        <v>0.191</v>
      </c>
      <c r="K9" s="8">
        <v>3.3000000000000002E-2</v>
      </c>
      <c r="L9" s="6">
        <f>O9*I9/1000*J9/2000</f>
        <v>1525.7524402506074</v>
      </c>
      <c r="M9" s="6">
        <f>O9*I9/1000*K9/2000</f>
        <v>263.61167815848188</v>
      </c>
      <c r="O9" s="5">
        <f>AVERAGE(O5:O7)</f>
        <v>10517.862823399257</v>
      </c>
      <c r="Q9" s="12"/>
      <c r="R9" s="12"/>
      <c r="V9" s="13"/>
    </row>
    <row r="10" spans="1:27" x14ac:dyDescent="0.25">
      <c r="G10" s="26"/>
      <c r="H10" s="27" t="s">
        <v>57</v>
      </c>
      <c r="I10" s="5">
        <f>P5</f>
        <v>1198004.3400000001</v>
      </c>
      <c r="J10" s="8">
        <v>0.191</v>
      </c>
      <c r="K10" s="8">
        <v>3.3000000000000002E-2</v>
      </c>
      <c r="L10" s="6">
        <f>O9*I10*J10/2000000</f>
        <v>1203.3425271008903</v>
      </c>
      <c r="M10" s="6">
        <f>O9*I10*K10/2000000</f>
        <v>207.9073476142899</v>
      </c>
      <c r="V10" s="13"/>
    </row>
    <row r="11" spans="1:27" s="17" customFormat="1" ht="9" customHeight="1" x14ac:dyDescent="0.25">
      <c r="F11" s="18"/>
      <c r="G11" s="19"/>
      <c r="H11" s="20"/>
      <c r="I11" s="18"/>
      <c r="J11" s="21"/>
      <c r="K11" s="21"/>
      <c r="L11" s="19"/>
      <c r="M11" s="19"/>
      <c r="N11" s="19"/>
      <c r="O11" s="19"/>
      <c r="P11" s="19"/>
      <c r="Q11" s="22"/>
      <c r="R11" s="19"/>
      <c r="S11" s="19"/>
      <c r="T11" s="19"/>
      <c r="U11" s="19"/>
      <c r="V11" s="23"/>
    </row>
    <row r="12" spans="1:27" x14ac:dyDescent="0.25">
      <c r="A12" s="11" t="s">
        <v>17</v>
      </c>
      <c r="B12" s="11" t="s">
        <v>26</v>
      </c>
      <c r="C12" s="11">
        <v>6177</v>
      </c>
      <c r="D12" s="11" t="s">
        <v>27</v>
      </c>
      <c r="E12" s="11">
        <v>2014</v>
      </c>
      <c r="F12" s="8"/>
      <c r="G12" s="6">
        <v>410.9</v>
      </c>
      <c r="H12" s="14">
        <f>P12/(G$12*8760)</f>
        <v>0.89988884795709601</v>
      </c>
      <c r="N12" s="6">
        <v>8233.4599999999991</v>
      </c>
      <c r="O12" s="6">
        <f>V12/P12*1000</f>
        <v>10435.465777410467</v>
      </c>
      <c r="P12" s="6">
        <v>3239135.51</v>
      </c>
      <c r="Q12" s="9">
        <v>0.28710000000000002</v>
      </c>
      <c r="R12" s="9">
        <f t="shared" ref="R12:R16" si="1">T12*2000/V12</f>
        <v>2.8086833689780277E-2</v>
      </c>
      <c r="S12" s="6">
        <v>4949.1710000000003</v>
      </c>
      <c r="T12" s="6">
        <v>474.69400000000002</v>
      </c>
      <c r="U12" s="6">
        <v>3545140.79</v>
      </c>
      <c r="V12" s="10">
        <v>33801887.762999997</v>
      </c>
      <c r="W12" s="11" t="s">
        <v>18</v>
      </c>
      <c r="X12" s="11" t="s">
        <v>18</v>
      </c>
      <c r="Y12" s="11" t="s">
        <v>20</v>
      </c>
      <c r="Z12" s="11" t="s">
        <v>28</v>
      </c>
      <c r="AA12" s="11" t="s">
        <v>29</v>
      </c>
    </row>
    <row r="13" spans="1:27" x14ac:dyDescent="0.25">
      <c r="A13" s="11" t="s">
        <v>17</v>
      </c>
      <c r="B13" s="11" t="s">
        <v>26</v>
      </c>
      <c r="C13" s="11">
        <v>6177</v>
      </c>
      <c r="D13" s="11" t="s">
        <v>27</v>
      </c>
      <c r="E13" s="11">
        <v>2015</v>
      </c>
      <c r="H13" s="14">
        <f>P13/(G$12*8760)</f>
        <v>0.71576615981624025</v>
      </c>
      <c r="N13" s="6">
        <v>7313.04</v>
      </c>
      <c r="O13" s="6">
        <f>V13/P13*1000</f>
        <v>10517.04271355251</v>
      </c>
      <c r="P13" s="6">
        <v>2576388.84</v>
      </c>
      <c r="Q13" s="9">
        <v>0.2828</v>
      </c>
      <c r="R13" s="9">
        <f t="shared" si="1"/>
        <v>2.6228455253363009E-2</v>
      </c>
      <c r="S13" s="6">
        <v>3930.5830000000001</v>
      </c>
      <c r="T13" s="6">
        <v>355.34300000000002</v>
      </c>
      <c r="U13" s="6">
        <v>2841827.4350000001</v>
      </c>
      <c r="V13" s="10">
        <v>27095991.477000002</v>
      </c>
      <c r="W13" s="11" t="s">
        <v>18</v>
      </c>
      <c r="X13" s="11" t="s">
        <v>18</v>
      </c>
      <c r="Y13" s="11" t="s">
        <v>20</v>
      </c>
      <c r="Z13" s="11" t="s">
        <v>28</v>
      </c>
      <c r="AA13" s="11" t="s">
        <v>29</v>
      </c>
    </row>
    <row r="14" spans="1:27" x14ac:dyDescent="0.25">
      <c r="A14" s="11" t="s">
        <v>17</v>
      </c>
      <c r="B14" s="11" t="s">
        <v>26</v>
      </c>
      <c r="C14" s="11">
        <v>6177</v>
      </c>
      <c r="D14" s="11" t="s">
        <v>27</v>
      </c>
      <c r="E14" s="11">
        <v>2016</v>
      </c>
      <c r="H14" s="14">
        <f>P14/(G$12*8760)</f>
        <v>0.77525903435047916</v>
      </c>
      <c r="N14" s="6">
        <v>8190.82</v>
      </c>
      <c r="O14" s="6">
        <f>V14/P14*1000</f>
        <v>10717.650945536921</v>
      </c>
      <c r="P14" s="6">
        <v>2790532.49</v>
      </c>
      <c r="Q14" s="9">
        <v>0.27960000000000002</v>
      </c>
      <c r="R14" s="9">
        <f t="shared" si="1"/>
        <v>1.713223224993694E-2</v>
      </c>
      <c r="S14" s="6">
        <v>4274.759</v>
      </c>
      <c r="T14" s="6">
        <v>256.19499999999999</v>
      </c>
      <c r="U14" s="6">
        <v>3136725.3820000002</v>
      </c>
      <c r="V14" s="10">
        <v>29907953.18</v>
      </c>
      <c r="W14" s="11" t="s">
        <v>18</v>
      </c>
      <c r="X14" s="11" t="s">
        <v>18</v>
      </c>
      <c r="Y14" s="11" t="s">
        <v>20</v>
      </c>
      <c r="Z14" s="11" t="s">
        <v>28</v>
      </c>
      <c r="AA14" s="11" t="s">
        <v>29</v>
      </c>
    </row>
    <row r="15" spans="1:27" x14ac:dyDescent="0.25">
      <c r="A15" s="11" t="s">
        <v>17</v>
      </c>
      <c r="B15" s="11" t="s">
        <v>26</v>
      </c>
      <c r="C15" s="11">
        <v>6177</v>
      </c>
      <c r="D15" s="11" t="s">
        <v>27</v>
      </c>
      <c r="E15" s="11">
        <v>2017</v>
      </c>
      <c r="F15" s="5" t="s">
        <v>47</v>
      </c>
      <c r="H15" s="14">
        <f>P15/(G$12*8760)</f>
        <v>0.61488389169114244</v>
      </c>
      <c r="I15" s="11"/>
      <c r="J15" s="11"/>
      <c r="K15" s="11"/>
      <c r="N15" s="6">
        <v>6597.14</v>
      </c>
      <c r="O15" s="6">
        <f>V15/P15*1000</f>
        <v>10655.610910132744</v>
      </c>
      <c r="P15" s="6">
        <v>2213264.73</v>
      </c>
      <c r="Q15" s="9">
        <v>0.28639999999999999</v>
      </c>
      <c r="R15" s="9">
        <f t="shared" si="1"/>
        <v>8.1881172107123781E-3</v>
      </c>
      <c r="S15" s="6">
        <v>3471.9690000000001</v>
      </c>
      <c r="T15" s="6">
        <v>96.552999999999997</v>
      </c>
      <c r="U15" s="6">
        <v>2473460.7439999999</v>
      </c>
      <c r="V15" s="10">
        <v>23583687.804000001</v>
      </c>
      <c r="W15" s="11" t="s">
        <v>18</v>
      </c>
      <c r="X15" s="11" t="s">
        <v>18</v>
      </c>
      <c r="Y15" s="11" t="s">
        <v>20</v>
      </c>
      <c r="Z15" s="11" t="s">
        <v>28</v>
      </c>
      <c r="AA15" s="11" t="s">
        <v>29</v>
      </c>
    </row>
    <row r="16" spans="1:27" x14ac:dyDescent="0.25">
      <c r="A16" s="11" t="s">
        <v>17</v>
      </c>
      <c r="B16" s="11" t="s">
        <v>26</v>
      </c>
      <c r="C16" s="11">
        <v>6177</v>
      </c>
      <c r="D16" s="29" t="s">
        <v>27</v>
      </c>
      <c r="E16" s="11">
        <v>2018</v>
      </c>
      <c r="F16" s="5" t="s">
        <v>48</v>
      </c>
      <c r="G16" s="11"/>
      <c r="H16" s="14">
        <f>P16/(G$12*8760)</f>
        <v>0.49770247346564123</v>
      </c>
      <c r="I16" s="11"/>
      <c r="J16" s="11"/>
      <c r="K16" s="11"/>
      <c r="L16" s="11"/>
      <c r="M16" s="11"/>
      <c r="N16" s="6">
        <v>6137.98</v>
      </c>
      <c r="O16" s="6">
        <v>10733.837846728609</v>
      </c>
      <c r="P16" s="6">
        <v>1791472.09</v>
      </c>
      <c r="Q16" s="12">
        <v>0.28499999999999998</v>
      </c>
      <c r="R16" s="12">
        <f t="shared" si="1"/>
        <v>7.0813549002422928E-3</v>
      </c>
      <c r="S16" s="6">
        <v>2804.069</v>
      </c>
      <c r="T16" s="6">
        <v>68.084999999999994</v>
      </c>
      <c r="U16" s="6">
        <v>2016774.77</v>
      </c>
      <c r="V16" s="10">
        <v>19229370.921</v>
      </c>
      <c r="W16" s="11" t="s">
        <v>18</v>
      </c>
      <c r="X16" s="11" t="s">
        <v>18</v>
      </c>
      <c r="Z16" s="11" t="s">
        <v>28</v>
      </c>
      <c r="AA16" s="11" t="s">
        <v>29</v>
      </c>
    </row>
    <row r="17" spans="1:27" x14ac:dyDescent="0.25">
      <c r="H17" s="14"/>
      <c r="I17" s="15"/>
      <c r="J17" s="24" t="s">
        <v>55</v>
      </c>
      <c r="K17" s="24">
        <v>2018</v>
      </c>
      <c r="O17" s="5" t="s">
        <v>58</v>
      </c>
      <c r="Q17" s="5"/>
      <c r="R17" s="5"/>
    </row>
    <row r="18" spans="1:27" x14ac:dyDescent="0.25">
      <c r="H18" s="25" t="s">
        <v>45</v>
      </c>
      <c r="I18" s="5">
        <f>G12*8760*0.85</f>
        <v>3059561.4</v>
      </c>
      <c r="J18" s="8">
        <v>5.5E-2</v>
      </c>
      <c r="K18" s="8">
        <v>7.0000000000000001E-3</v>
      </c>
      <c r="L18" s="6">
        <f>O18*I18/1000*J18/2000</f>
        <v>900.47506005791809</v>
      </c>
      <c r="M18" s="6">
        <f>O18*I18/1000*K18/2000</f>
        <v>114.60591673464413</v>
      </c>
      <c r="O18" s="5">
        <f>AVERAGE(O14:O16)</f>
        <v>10702.366567466092</v>
      </c>
      <c r="Q18" s="12"/>
      <c r="R18" s="12"/>
      <c r="V18" s="13"/>
    </row>
    <row r="19" spans="1:27" x14ac:dyDescent="0.25">
      <c r="G19" s="26"/>
      <c r="H19" s="27" t="s">
        <v>57</v>
      </c>
      <c r="I19" s="5">
        <f>P14</f>
        <v>2790532.49</v>
      </c>
      <c r="J19" s="8">
        <v>5.5E-2</v>
      </c>
      <c r="K19" s="8">
        <v>7.0000000000000001E-3</v>
      </c>
      <c r="L19" s="6">
        <f>O18*I19*J19/2000000</f>
        <v>821.29579472610749</v>
      </c>
      <c r="M19" s="6">
        <f>O18*I19*K19/2000000</f>
        <v>104.52855569241368</v>
      </c>
      <c r="V19" s="13"/>
    </row>
    <row r="20" spans="1:27" s="17" customFormat="1" ht="9" customHeight="1" x14ac:dyDescent="0.25">
      <c r="F20" s="18"/>
      <c r="G20" s="19"/>
      <c r="H20" s="20"/>
      <c r="I20" s="18"/>
      <c r="J20" s="21"/>
      <c r="K20" s="21"/>
      <c r="L20" s="19"/>
      <c r="M20" s="19"/>
      <c r="N20" s="19"/>
      <c r="O20" s="19"/>
      <c r="P20" s="19"/>
      <c r="Q20" s="22"/>
      <c r="R20" s="19"/>
      <c r="S20" s="19"/>
      <c r="T20" s="19"/>
      <c r="U20" s="19"/>
      <c r="V20" s="23"/>
    </row>
    <row r="21" spans="1:27" x14ac:dyDescent="0.25">
      <c r="A21" s="11" t="s">
        <v>17</v>
      </c>
      <c r="B21" s="11" t="s">
        <v>26</v>
      </c>
      <c r="C21" s="11">
        <v>6177</v>
      </c>
      <c r="D21" s="11" t="s">
        <v>30</v>
      </c>
      <c r="E21" s="11">
        <v>2014</v>
      </c>
      <c r="F21" s="8"/>
      <c r="G21" s="6">
        <v>410.9</v>
      </c>
      <c r="H21" s="14">
        <f>P21/(G$21*8760)</f>
        <v>0.79296250795947421</v>
      </c>
      <c r="N21" s="6">
        <v>7082.22</v>
      </c>
      <c r="O21" s="6">
        <f>V21/P21*1000</f>
        <v>10311.074339355127</v>
      </c>
      <c r="P21" s="6">
        <v>2854255.86</v>
      </c>
      <c r="Q21" s="9">
        <v>0.1009</v>
      </c>
      <c r="R21" s="9">
        <f t="shared" ref="R21:R25" si="2">T21*2000/V21</f>
        <v>2.9416681227359721E-2</v>
      </c>
      <c r="S21" s="6">
        <v>1503.2429999999999</v>
      </c>
      <c r="T21" s="6">
        <v>432.87299999999999</v>
      </c>
      <c r="U21" s="6">
        <v>3086666.1839999999</v>
      </c>
      <c r="V21" s="10">
        <v>29430444.355999999</v>
      </c>
      <c r="W21" s="11" t="s">
        <v>18</v>
      </c>
      <c r="X21" s="11" t="s">
        <v>18</v>
      </c>
      <c r="Y21" s="11" t="s">
        <v>20</v>
      </c>
      <c r="Z21" s="11" t="s">
        <v>28</v>
      </c>
      <c r="AA21" s="11" t="s">
        <v>39</v>
      </c>
    </row>
    <row r="22" spans="1:27" x14ac:dyDescent="0.25">
      <c r="A22" s="11" t="s">
        <v>17</v>
      </c>
      <c r="B22" s="11" t="s">
        <v>26</v>
      </c>
      <c r="C22" s="11">
        <v>6177</v>
      </c>
      <c r="D22" s="11" t="s">
        <v>30</v>
      </c>
      <c r="E22" s="11">
        <v>2015</v>
      </c>
      <c r="F22" s="5" t="s">
        <v>49</v>
      </c>
      <c r="H22" s="14">
        <f>P22/(G$21*8760)</f>
        <v>0.83855456782138771</v>
      </c>
      <c r="J22" s="16"/>
      <c r="N22" s="6">
        <v>8209.07</v>
      </c>
      <c r="O22" s="6">
        <f>V22/P22*1000</f>
        <v>10266.670414061262</v>
      </c>
      <c r="P22" s="6">
        <v>3018363.75</v>
      </c>
      <c r="Q22" s="9">
        <v>6.0999999999999999E-2</v>
      </c>
      <c r="R22" s="9">
        <f t="shared" si="2"/>
        <v>2.1078949750786034E-2</v>
      </c>
      <c r="S22" s="6">
        <v>932.87199999999996</v>
      </c>
      <c r="T22" s="6">
        <v>326.60300000000001</v>
      </c>
      <c r="U22" s="6">
        <v>3250080.7349999999</v>
      </c>
      <c r="V22" s="10">
        <v>30988545.811000001</v>
      </c>
      <c r="W22" s="11" t="s">
        <v>18</v>
      </c>
      <c r="X22" s="11" t="s">
        <v>18</v>
      </c>
      <c r="Y22" s="11" t="s">
        <v>20</v>
      </c>
      <c r="Z22" s="11" t="s">
        <v>28</v>
      </c>
      <c r="AA22" s="11" t="s">
        <v>31</v>
      </c>
    </row>
    <row r="23" spans="1:27" x14ac:dyDescent="0.25">
      <c r="A23" s="11" t="s">
        <v>17</v>
      </c>
      <c r="B23" s="11" t="s">
        <v>26</v>
      </c>
      <c r="C23" s="11">
        <v>6177</v>
      </c>
      <c r="D23" s="11" t="s">
        <v>30</v>
      </c>
      <c r="E23" s="11">
        <v>2016</v>
      </c>
      <c r="H23" s="14">
        <f>P23/(G$21*8760)</f>
        <v>0.77918297455968688</v>
      </c>
      <c r="N23" s="6">
        <v>8076.96</v>
      </c>
      <c r="O23" s="6">
        <f>V23/P23*1000</f>
        <v>10317.17526350329</v>
      </c>
      <c r="P23" s="6">
        <v>2804656.65</v>
      </c>
      <c r="Q23" s="9">
        <v>5.6599999999999998E-2</v>
      </c>
      <c r="R23" s="9">
        <f t="shared" si="2"/>
        <v>2.3023946292166166E-2</v>
      </c>
      <c r="S23" s="6">
        <v>813.96400000000006</v>
      </c>
      <c r="T23" s="6">
        <v>333.11200000000002</v>
      </c>
      <c r="U23" s="6">
        <v>3034761.0150000001</v>
      </c>
      <c r="V23" s="10">
        <v>28936134.212000001</v>
      </c>
      <c r="W23" s="11" t="s">
        <v>18</v>
      </c>
      <c r="X23" s="11" t="s">
        <v>18</v>
      </c>
      <c r="Y23" s="11" t="s">
        <v>20</v>
      </c>
      <c r="Z23" s="11" t="s">
        <v>28</v>
      </c>
      <c r="AA23" s="11" t="s">
        <v>31</v>
      </c>
    </row>
    <row r="24" spans="1:27" x14ac:dyDescent="0.25">
      <c r="A24" s="11" t="s">
        <v>17</v>
      </c>
      <c r="B24" s="11" t="s">
        <v>26</v>
      </c>
      <c r="C24" s="11">
        <v>6177</v>
      </c>
      <c r="D24" s="11" t="s">
        <v>30</v>
      </c>
      <c r="E24" s="11">
        <v>2017</v>
      </c>
      <c r="H24" s="14">
        <f>P24/(G$21*8760)</f>
        <v>0.61760708201508885</v>
      </c>
      <c r="I24" s="15"/>
      <c r="J24" s="24"/>
      <c r="K24" s="24"/>
      <c r="N24" s="6">
        <v>6677.16</v>
      </c>
      <c r="O24" s="6">
        <f>V24/P24*1000</f>
        <v>10933.576808247162</v>
      </c>
      <c r="P24" s="6">
        <v>2223066.81</v>
      </c>
      <c r="Q24" s="9">
        <v>5.7099999999999998E-2</v>
      </c>
      <c r="R24" s="9">
        <f t="shared" si="2"/>
        <v>1.0288704933964792E-2</v>
      </c>
      <c r="S24" s="6">
        <v>682.33399999999995</v>
      </c>
      <c r="T24" s="6">
        <v>125.039</v>
      </c>
      <c r="U24" s="6">
        <v>2549220.872</v>
      </c>
      <c r="V24" s="10">
        <v>24306071.717</v>
      </c>
      <c r="W24" s="11" t="s">
        <v>18</v>
      </c>
      <c r="X24" s="11" t="s">
        <v>18</v>
      </c>
      <c r="Y24" s="11" t="s">
        <v>20</v>
      </c>
      <c r="Z24" s="11" t="s">
        <v>28</v>
      </c>
      <c r="AA24" s="11" t="s">
        <v>31</v>
      </c>
    </row>
    <row r="25" spans="1:27" x14ac:dyDescent="0.25">
      <c r="A25" s="11" t="s">
        <v>17</v>
      </c>
      <c r="B25" s="11" t="s">
        <v>26</v>
      </c>
      <c r="C25" s="11">
        <v>6177</v>
      </c>
      <c r="D25" s="29" t="s">
        <v>30</v>
      </c>
      <c r="E25" s="11">
        <v>2018</v>
      </c>
      <c r="F25" s="11"/>
      <c r="G25" s="11"/>
      <c r="H25" s="14">
        <f>P25/(G$21*8760)</f>
        <v>0.65106544993671311</v>
      </c>
      <c r="I25" s="11"/>
      <c r="J25" s="11"/>
      <c r="K25" s="11"/>
      <c r="L25" s="11"/>
      <c r="M25" s="11"/>
      <c r="N25" s="6">
        <v>7908.61</v>
      </c>
      <c r="O25" s="6">
        <v>10445.732060205497</v>
      </c>
      <c r="P25" s="6">
        <v>2343499.67</v>
      </c>
      <c r="Q25" s="12">
        <v>5.4800000000000001E-2</v>
      </c>
      <c r="R25" s="12">
        <f t="shared" si="2"/>
        <v>5.6073698206742448E-3</v>
      </c>
      <c r="S25" s="6">
        <v>669.20699999999999</v>
      </c>
      <c r="T25" s="6">
        <v>68.632999999999996</v>
      </c>
      <c r="U25" s="6">
        <v>2567410.875</v>
      </c>
      <c r="V25" s="10">
        <v>24479569.636</v>
      </c>
      <c r="W25" s="11" t="s">
        <v>18</v>
      </c>
      <c r="X25" s="11" t="s">
        <v>18</v>
      </c>
      <c r="Z25" s="11" t="s">
        <v>28</v>
      </c>
      <c r="AA25" s="11" t="s">
        <v>31</v>
      </c>
    </row>
    <row r="26" spans="1:27" x14ac:dyDescent="0.25">
      <c r="H26" s="14"/>
      <c r="I26" s="15"/>
      <c r="J26" s="24">
        <v>2018</v>
      </c>
      <c r="K26" s="24">
        <v>2018</v>
      </c>
      <c r="O26" s="5" t="s">
        <v>58</v>
      </c>
      <c r="Q26" s="5"/>
      <c r="R26" s="5"/>
    </row>
    <row r="27" spans="1:27" x14ac:dyDescent="0.25">
      <c r="H27" s="25" t="s">
        <v>45</v>
      </c>
      <c r="I27" s="5">
        <f>G21*8760*0.85</f>
        <v>3059561.4</v>
      </c>
      <c r="J27" s="8">
        <f>Q25</f>
        <v>5.4800000000000001E-2</v>
      </c>
      <c r="K27" s="8">
        <f>R25</f>
        <v>5.6073698206742448E-3</v>
      </c>
      <c r="L27" s="6">
        <f>O27*I27/1000*J27/2000</f>
        <v>885.72636620805031</v>
      </c>
      <c r="M27" s="6">
        <f>O27*I27/1000*K27/2000</f>
        <v>90.631301008220532</v>
      </c>
      <c r="O27" s="5">
        <f>AVERAGE(O23:O25)</f>
        <v>10565.494710651983</v>
      </c>
      <c r="Q27" s="12"/>
      <c r="R27" s="12"/>
      <c r="V27" s="13"/>
    </row>
    <row r="28" spans="1:27" x14ac:dyDescent="0.25">
      <c r="G28" s="26"/>
      <c r="H28" s="27" t="s">
        <v>57</v>
      </c>
      <c r="I28" s="5">
        <f>P23</f>
        <v>2804656.65</v>
      </c>
      <c r="J28" s="8">
        <f>Q25</f>
        <v>5.4800000000000001E-2</v>
      </c>
      <c r="K28" s="8">
        <f>R25</f>
        <v>5.6073698206742448E-3</v>
      </c>
      <c r="L28" s="6">
        <f>O27*I28*J28/2000000</f>
        <v>811.93282902109547</v>
      </c>
      <c r="M28" s="6">
        <f>O27*I28*K28/2000000</f>
        <v>83.080431420940741</v>
      </c>
      <c r="V28" s="13"/>
    </row>
    <row r="29" spans="1:27" s="17" customFormat="1" ht="9" customHeight="1" x14ac:dyDescent="0.25">
      <c r="F29" s="18"/>
      <c r="G29" s="19"/>
      <c r="H29" s="20"/>
      <c r="I29" s="18"/>
      <c r="J29" s="21"/>
      <c r="K29" s="21"/>
      <c r="L29" s="19"/>
      <c r="M29" s="19"/>
      <c r="N29" s="19"/>
      <c r="O29" s="19"/>
      <c r="P29" s="19"/>
      <c r="Q29" s="22"/>
      <c r="R29" s="19"/>
      <c r="S29" s="19"/>
      <c r="T29" s="19"/>
      <c r="U29" s="19"/>
      <c r="V29" s="23"/>
    </row>
    <row r="30" spans="1:27" x14ac:dyDescent="0.25">
      <c r="A30" s="11" t="s">
        <v>17</v>
      </c>
      <c r="B30" s="11" t="s">
        <v>33</v>
      </c>
      <c r="C30" s="11">
        <v>8223</v>
      </c>
      <c r="D30" s="11">
        <v>1</v>
      </c>
      <c r="E30" s="11">
        <v>2014</v>
      </c>
      <c r="G30" s="6">
        <v>424.8</v>
      </c>
      <c r="H30" s="14">
        <f>P30/(G$30*8760)</f>
        <v>0.84944636584285693</v>
      </c>
      <c r="N30" s="6">
        <v>8159.74</v>
      </c>
      <c r="O30" s="6">
        <f>V30/P30*1000</f>
        <v>8380.3768995816608</v>
      </c>
      <c r="P30" s="6">
        <v>3161000.59</v>
      </c>
      <c r="Q30" s="9">
        <v>0.17960000000000001</v>
      </c>
      <c r="R30" s="9">
        <f t="shared" ref="R30:R34" si="3">T30*2000/V30</f>
        <v>0.21060795557462159</v>
      </c>
      <c r="S30" s="6">
        <v>2406.3939999999998</v>
      </c>
      <c r="T30" s="6">
        <v>2789.5419999999999</v>
      </c>
      <c r="U30" s="6">
        <v>2778307.0419999999</v>
      </c>
      <c r="V30" s="10">
        <v>26490376.324000001</v>
      </c>
      <c r="W30" s="11" t="s">
        <v>32</v>
      </c>
      <c r="X30" s="11" t="s">
        <v>32</v>
      </c>
      <c r="Y30" s="11" t="s">
        <v>25</v>
      </c>
      <c r="Z30" s="11" t="s">
        <v>34</v>
      </c>
      <c r="AA30" s="11" t="s">
        <v>35</v>
      </c>
    </row>
    <row r="31" spans="1:27" x14ac:dyDescent="0.25">
      <c r="A31" s="11" t="s">
        <v>17</v>
      </c>
      <c r="B31" s="11" t="s">
        <v>33</v>
      </c>
      <c r="C31" s="11">
        <v>8223</v>
      </c>
      <c r="D31" s="11">
        <v>1</v>
      </c>
      <c r="E31" s="11">
        <v>2015</v>
      </c>
      <c r="H31" s="14">
        <f>P31/(G$30*8760)</f>
        <v>0.57087129640378709</v>
      </c>
      <c r="N31" s="6">
        <v>8472.83</v>
      </c>
      <c r="O31" s="6">
        <f>V31/P31*1000</f>
        <v>9200.0490855178559</v>
      </c>
      <c r="P31" s="6">
        <v>2124353.67</v>
      </c>
      <c r="Q31" s="9">
        <v>0.1673</v>
      </c>
      <c r="R31" s="9">
        <f t="shared" si="3"/>
        <v>0.19762754641527794</v>
      </c>
      <c r="S31" s="6">
        <v>1660.4069999999999</v>
      </c>
      <c r="T31" s="6">
        <v>1931.232</v>
      </c>
      <c r="U31" s="6">
        <v>2049791.66</v>
      </c>
      <c r="V31" s="10">
        <v>19544158.039000001</v>
      </c>
      <c r="W31" s="11" t="s">
        <v>32</v>
      </c>
      <c r="X31" s="11" t="s">
        <v>32</v>
      </c>
      <c r="Y31" s="11" t="s">
        <v>25</v>
      </c>
      <c r="Z31" s="11" t="s">
        <v>34</v>
      </c>
      <c r="AA31" s="11" t="s">
        <v>35</v>
      </c>
    </row>
    <row r="32" spans="1:27" x14ac:dyDescent="0.25">
      <c r="A32" s="11" t="s">
        <v>17</v>
      </c>
      <c r="B32" s="11" t="s">
        <v>33</v>
      </c>
      <c r="C32" s="11">
        <v>8223</v>
      </c>
      <c r="D32" s="11">
        <v>1</v>
      </c>
      <c r="E32" s="11">
        <v>2016</v>
      </c>
      <c r="H32" s="14">
        <f>P32/(G$30*8760)</f>
        <v>0.626342176065664</v>
      </c>
      <c r="N32" s="6">
        <v>7511.58</v>
      </c>
      <c r="O32" s="6">
        <f>V32/P32*1000</f>
        <v>9008.6281982216751</v>
      </c>
      <c r="P32" s="6">
        <v>2330774.5699999998</v>
      </c>
      <c r="Q32" s="9">
        <v>0.17419999999999999</v>
      </c>
      <c r="R32" s="9">
        <f t="shared" si="3"/>
        <v>0.20113042838753772</v>
      </c>
      <c r="S32" s="6">
        <v>1862.1559999999999</v>
      </c>
      <c r="T32" s="6">
        <v>2111.576</v>
      </c>
      <c r="U32" s="6">
        <v>2202173.324</v>
      </c>
      <c r="V32" s="10">
        <v>20997081.515000001</v>
      </c>
      <c r="W32" s="11" t="s">
        <v>32</v>
      </c>
      <c r="X32" s="11" t="s">
        <v>32</v>
      </c>
      <c r="Y32" s="11" t="s">
        <v>25</v>
      </c>
      <c r="Z32" s="11" t="s">
        <v>34</v>
      </c>
      <c r="AA32" s="11" t="s">
        <v>35</v>
      </c>
    </row>
    <row r="33" spans="1:27" x14ac:dyDescent="0.25">
      <c r="A33" s="11" t="s">
        <v>17</v>
      </c>
      <c r="B33" s="11" t="s">
        <v>33</v>
      </c>
      <c r="C33" s="11">
        <v>8223</v>
      </c>
      <c r="D33" s="11">
        <v>1</v>
      </c>
      <c r="E33" s="11">
        <v>2017</v>
      </c>
      <c r="H33" s="14">
        <f>P33/(G$30*8760)</f>
        <v>0.47398983083094703</v>
      </c>
      <c r="I33" s="11"/>
      <c r="J33" s="11"/>
      <c r="K33" s="11"/>
      <c r="N33" s="6">
        <v>4979.3</v>
      </c>
      <c r="O33" s="6">
        <f>V33/P33*1000</f>
        <v>8882.2607205982022</v>
      </c>
      <c r="P33" s="6">
        <v>1763833.71</v>
      </c>
      <c r="Q33" s="9">
        <v>0.17430000000000001</v>
      </c>
      <c r="R33" s="9">
        <f t="shared" si="3"/>
        <v>0.23092174975977017</v>
      </c>
      <c r="S33" s="6">
        <v>1399.808</v>
      </c>
      <c r="T33" s="6">
        <v>1808.9059999999999</v>
      </c>
      <c r="U33" s="6">
        <v>1643139.534</v>
      </c>
      <c r="V33" s="10">
        <v>15666830.880000001</v>
      </c>
      <c r="W33" s="11" t="s">
        <v>32</v>
      </c>
      <c r="X33" s="11" t="s">
        <v>32</v>
      </c>
      <c r="Y33" s="11" t="s">
        <v>25</v>
      </c>
      <c r="Z33" s="11" t="s">
        <v>34</v>
      </c>
      <c r="AA33" s="11" t="s">
        <v>35</v>
      </c>
    </row>
    <row r="34" spans="1:27" x14ac:dyDescent="0.25">
      <c r="A34" s="11" t="s">
        <v>17</v>
      </c>
      <c r="B34" s="11" t="s">
        <v>33</v>
      </c>
      <c r="C34" s="11">
        <v>8223</v>
      </c>
      <c r="D34" s="29">
        <v>1</v>
      </c>
      <c r="E34" s="11">
        <v>2018</v>
      </c>
      <c r="F34" s="11"/>
      <c r="G34" s="11"/>
      <c r="H34" s="14">
        <f>P34/(G$30*8760)</f>
        <v>0.75743034326118552</v>
      </c>
      <c r="I34" s="11"/>
      <c r="J34" s="24"/>
      <c r="K34" s="24"/>
      <c r="L34" s="11"/>
      <c r="M34" s="11"/>
      <c r="N34" s="6">
        <v>7943.94</v>
      </c>
      <c r="O34" s="6">
        <v>9237.7723423497282</v>
      </c>
      <c r="P34" s="6">
        <v>2818586.15</v>
      </c>
      <c r="Q34" s="12">
        <v>0.16600000000000001</v>
      </c>
      <c r="R34" s="12">
        <f t="shared" si="3"/>
        <v>0.2616757063731952</v>
      </c>
      <c r="S34" s="6">
        <v>2185.2550000000001</v>
      </c>
      <c r="T34" s="6">
        <v>3406.6849999999999</v>
      </c>
      <c r="U34" s="6">
        <v>2730810.861</v>
      </c>
      <c r="V34" s="10">
        <v>26037457.181000002</v>
      </c>
      <c r="W34" s="11" t="s">
        <v>32</v>
      </c>
      <c r="X34" s="11" t="s">
        <v>32</v>
      </c>
      <c r="Z34" s="11" t="s">
        <v>34</v>
      </c>
      <c r="AA34" s="11" t="s">
        <v>35</v>
      </c>
    </row>
    <row r="35" spans="1:27" x14ac:dyDescent="0.25">
      <c r="D35" s="29"/>
      <c r="F35" s="11"/>
      <c r="G35" s="11"/>
      <c r="H35" s="14"/>
      <c r="I35" s="11"/>
      <c r="J35" s="24" t="s">
        <v>56</v>
      </c>
      <c r="K35" s="24" t="s">
        <v>56</v>
      </c>
      <c r="L35" s="11"/>
      <c r="M35" s="11"/>
      <c r="O35" s="5" t="s">
        <v>58</v>
      </c>
      <c r="Q35" s="5" t="s">
        <v>58</v>
      </c>
      <c r="R35" s="5" t="s">
        <v>58</v>
      </c>
    </row>
    <row r="36" spans="1:27" x14ac:dyDescent="0.25">
      <c r="H36" s="25" t="s">
        <v>45</v>
      </c>
      <c r="I36" s="5">
        <f>G30*8760*0.85</f>
        <v>3163060.8</v>
      </c>
      <c r="J36" s="8">
        <f>Q36</f>
        <v>0.17150000000000001</v>
      </c>
      <c r="K36" s="8">
        <f>R36</f>
        <v>0.23124262817350102</v>
      </c>
      <c r="L36" s="6">
        <f>O36*I36*J36/2000000</f>
        <v>2452.7245426789718</v>
      </c>
      <c r="M36" s="6">
        <f>O36*I36*K36/2000000</f>
        <v>3307.1397634678356</v>
      </c>
      <c r="O36" s="5">
        <f>AVERAGE(O32:O34)</f>
        <v>9042.8870870565352</v>
      </c>
      <c r="Q36" s="12">
        <f>AVERAGE(Q32:Q34)</f>
        <v>0.17150000000000001</v>
      </c>
      <c r="R36" s="12">
        <f>AVERAGE(R32:R34)</f>
        <v>0.23124262817350102</v>
      </c>
    </row>
    <row r="37" spans="1:27" x14ac:dyDescent="0.25">
      <c r="H37" s="27" t="s">
        <v>57</v>
      </c>
      <c r="I37" s="5">
        <f>P34</f>
        <v>2818586.15</v>
      </c>
      <c r="J37" s="8">
        <f>Q36</f>
        <v>0.17150000000000001</v>
      </c>
      <c r="K37" s="8">
        <f>R36</f>
        <v>0.23124262817350102</v>
      </c>
      <c r="L37" s="6">
        <f>O36*I37*J37/2000000</f>
        <v>2185.6094026899618</v>
      </c>
      <c r="M37" s="6">
        <f>O36*I37*K37/2000000</f>
        <v>2946.9741250072452</v>
      </c>
      <c r="O37" s="11"/>
      <c r="V37" s="13"/>
    </row>
    <row r="38" spans="1:27" s="17" customFormat="1" ht="9" customHeight="1" x14ac:dyDescent="0.25">
      <c r="F38" s="18"/>
      <c r="G38" s="19"/>
      <c r="H38" s="20"/>
      <c r="I38" s="18"/>
      <c r="J38" s="21"/>
      <c r="K38" s="21"/>
      <c r="L38" s="19"/>
      <c r="M38" s="19"/>
      <c r="N38" s="19"/>
      <c r="O38" s="19"/>
      <c r="P38" s="19"/>
      <c r="Q38" s="22"/>
      <c r="R38" s="19"/>
      <c r="S38" s="19"/>
      <c r="T38" s="19"/>
      <c r="U38" s="19"/>
      <c r="V38" s="23"/>
    </row>
    <row r="39" spans="1:27" x14ac:dyDescent="0.25">
      <c r="A39" s="11" t="s">
        <v>17</v>
      </c>
      <c r="B39" s="11" t="s">
        <v>33</v>
      </c>
      <c r="C39" s="11">
        <v>8223</v>
      </c>
      <c r="D39" s="11">
        <v>2</v>
      </c>
      <c r="E39" s="11">
        <v>2014</v>
      </c>
      <c r="G39" s="6">
        <v>424.8</v>
      </c>
      <c r="H39" s="7">
        <f>P39/(G$39*8760)</f>
        <v>0.68707788086147437</v>
      </c>
      <c r="N39" s="6">
        <v>6582.9</v>
      </c>
      <c r="O39" s="6">
        <f>V39/P39*1000</f>
        <v>8702.6332492693691</v>
      </c>
      <c r="P39" s="6">
        <v>2556787.19</v>
      </c>
      <c r="Q39" s="9">
        <v>0.17499999999999999</v>
      </c>
      <c r="R39" s="9">
        <f t="shared" ref="R39:R43" si="4">T39*2000/V39</f>
        <v>0.13946692345641618</v>
      </c>
      <c r="S39" s="6">
        <v>1966.2280000000001</v>
      </c>
      <c r="T39" s="6">
        <v>1551.624</v>
      </c>
      <c r="U39" s="6">
        <v>2333663.46</v>
      </c>
      <c r="V39" s="10">
        <v>22250781.210999999</v>
      </c>
      <c r="W39" s="11" t="s">
        <v>32</v>
      </c>
      <c r="X39" s="11" t="s">
        <v>32</v>
      </c>
      <c r="Y39" s="11" t="s">
        <v>25</v>
      </c>
      <c r="Z39" s="11" t="s">
        <v>34</v>
      </c>
      <c r="AA39" s="11" t="s">
        <v>35</v>
      </c>
    </row>
    <row r="40" spans="1:27" x14ac:dyDescent="0.25">
      <c r="A40" s="11" t="s">
        <v>17</v>
      </c>
      <c r="B40" s="11" t="s">
        <v>33</v>
      </c>
      <c r="C40" s="11">
        <v>8223</v>
      </c>
      <c r="D40" s="11">
        <v>2</v>
      </c>
      <c r="E40" s="11">
        <v>2015</v>
      </c>
      <c r="H40" s="7">
        <f>P40/(G$39*8760)</f>
        <v>0.83267821978003087</v>
      </c>
      <c r="N40" s="6">
        <v>8097.33</v>
      </c>
      <c r="O40" s="6">
        <f>V40/P40*1000</f>
        <v>8770.889141831618</v>
      </c>
      <c r="P40" s="6">
        <v>3098602.16</v>
      </c>
      <c r="Q40" s="9">
        <v>0.1842</v>
      </c>
      <c r="R40" s="9">
        <f t="shared" si="4"/>
        <v>0.14713489403566113</v>
      </c>
      <c r="S40" s="6">
        <v>2521.7170000000001</v>
      </c>
      <c r="T40" s="6">
        <v>1999.3789999999999</v>
      </c>
      <c r="U40" s="6">
        <v>2850372.077</v>
      </c>
      <c r="V40" s="10">
        <v>27177496.039999999</v>
      </c>
      <c r="W40" s="11" t="s">
        <v>32</v>
      </c>
      <c r="X40" s="11" t="s">
        <v>32</v>
      </c>
      <c r="Y40" s="11" t="s">
        <v>25</v>
      </c>
      <c r="Z40" s="11" t="s">
        <v>34</v>
      </c>
      <c r="AA40" s="11" t="s">
        <v>35</v>
      </c>
    </row>
    <row r="41" spans="1:27" x14ac:dyDescent="0.25">
      <c r="A41" s="11" t="s">
        <v>17</v>
      </c>
      <c r="B41" s="11" t="s">
        <v>33</v>
      </c>
      <c r="C41" s="11">
        <v>8223</v>
      </c>
      <c r="D41" s="11">
        <v>2</v>
      </c>
      <c r="E41" s="11">
        <v>2016</v>
      </c>
      <c r="H41" s="7">
        <f>P41/(G$39*8760)</f>
        <v>0.81978064617031698</v>
      </c>
      <c r="N41" s="6">
        <v>8052.65</v>
      </c>
      <c r="O41" s="6">
        <f>V41/P41*1000</f>
        <v>8838.9138950044198</v>
      </c>
      <c r="P41" s="6">
        <v>3050607.09</v>
      </c>
      <c r="Q41" s="9">
        <v>0.1721</v>
      </c>
      <c r="R41" s="9">
        <f t="shared" si="4"/>
        <v>0.18180441671752576</v>
      </c>
      <c r="S41" s="6">
        <v>2338.9870000000001</v>
      </c>
      <c r="T41" s="6">
        <v>2451.0920000000001</v>
      </c>
      <c r="U41" s="6">
        <v>2827989.9169999999</v>
      </c>
      <c r="V41" s="10">
        <v>26964053.396000002</v>
      </c>
      <c r="W41" s="11" t="s">
        <v>32</v>
      </c>
      <c r="X41" s="11" t="s">
        <v>32</v>
      </c>
      <c r="Y41" s="11" t="s">
        <v>25</v>
      </c>
      <c r="Z41" s="11" t="s">
        <v>34</v>
      </c>
      <c r="AA41" s="11" t="s">
        <v>35</v>
      </c>
    </row>
    <row r="42" spans="1:27" x14ac:dyDescent="0.25">
      <c r="A42" s="11" t="s">
        <v>17</v>
      </c>
      <c r="B42" s="11" t="s">
        <v>33</v>
      </c>
      <c r="C42" s="11">
        <v>8223</v>
      </c>
      <c r="D42" s="11">
        <v>2</v>
      </c>
      <c r="E42" s="11">
        <v>2017</v>
      </c>
      <c r="H42" s="7">
        <f>P42/(G$39*8760)</f>
        <v>0.74332117612155924</v>
      </c>
      <c r="I42" s="15"/>
      <c r="J42" s="24"/>
      <c r="K42" s="24"/>
      <c r="N42" s="6">
        <v>7578.24</v>
      </c>
      <c r="O42" s="6">
        <f>V42/P42*1000</f>
        <v>8619.5045737682358</v>
      </c>
      <c r="P42" s="6">
        <v>2766082.44</v>
      </c>
      <c r="Q42" s="9">
        <v>0.15920000000000001</v>
      </c>
      <c r="R42" s="9">
        <f t="shared" si="4"/>
        <v>0.18433436910790957</v>
      </c>
      <c r="S42" s="6">
        <v>1910.866</v>
      </c>
      <c r="T42" s="6">
        <v>2197.4740000000002</v>
      </c>
      <c r="U42" s="6">
        <v>2500576.5440000002</v>
      </c>
      <c r="V42" s="10">
        <v>23842260.243000001</v>
      </c>
      <c r="W42" s="11" t="s">
        <v>32</v>
      </c>
      <c r="X42" s="11" t="s">
        <v>32</v>
      </c>
      <c r="Y42" s="11" t="s">
        <v>25</v>
      </c>
      <c r="Z42" s="11" t="s">
        <v>34</v>
      </c>
      <c r="AA42" s="11" t="s">
        <v>35</v>
      </c>
    </row>
    <row r="43" spans="1:27" x14ac:dyDescent="0.25">
      <c r="A43" s="11" t="s">
        <v>17</v>
      </c>
      <c r="B43" s="11" t="s">
        <v>33</v>
      </c>
      <c r="C43" s="11">
        <v>8223</v>
      </c>
      <c r="D43" s="29">
        <v>2</v>
      </c>
      <c r="E43" s="11">
        <v>2018</v>
      </c>
      <c r="F43" s="11"/>
      <c r="G43" s="11"/>
      <c r="H43" s="14">
        <f>P43/(G$39*8760)</f>
        <v>0.79898396451942999</v>
      </c>
      <c r="I43" s="11"/>
      <c r="J43" s="24"/>
      <c r="K43" s="24"/>
      <c r="L43" s="11"/>
      <c r="M43" s="11"/>
      <c r="N43" s="6">
        <v>8191.5</v>
      </c>
      <c r="O43" s="6">
        <v>8880.129316002809</v>
      </c>
      <c r="P43" s="6">
        <v>2973217.48</v>
      </c>
      <c r="Q43" s="12">
        <v>0.1797</v>
      </c>
      <c r="R43" s="12">
        <f t="shared" si="4"/>
        <v>0.25999748191725308</v>
      </c>
      <c r="S43" s="6">
        <v>2404.7040000000002</v>
      </c>
      <c r="T43" s="6">
        <v>3432.299</v>
      </c>
      <c r="U43" s="6">
        <v>2769102.5789999999</v>
      </c>
      <c r="V43" s="10">
        <v>26402555.706999999</v>
      </c>
      <c r="W43" s="11" t="s">
        <v>32</v>
      </c>
      <c r="X43" s="11" t="s">
        <v>32</v>
      </c>
      <c r="Z43" s="11" t="s">
        <v>34</v>
      </c>
      <c r="AA43" s="11" t="s">
        <v>35</v>
      </c>
    </row>
    <row r="44" spans="1:27" x14ac:dyDescent="0.25">
      <c r="D44" s="29"/>
      <c r="F44" s="11"/>
      <c r="G44" s="11"/>
      <c r="H44" s="14"/>
      <c r="I44" s="11"/>
      <c r="J44" s="24" t="s">
        <v>56</v>
      </c>
      <c r="K44" s="24" t="s">
        <v>56</v>
      </c>
      <c r="L44" s="11"/>
      <c r="M44" s="11"/>
      <c r="O44" s="5" t="s">
        <v>58</v>
      </c>
      <c r="Q44" s="5" t="s">
        <v>58</v>
      </c>
      <c r="R44" s="5" t="s">
        <v>58</v>
      </c>
    </row>
    <row r="45" spans="1:27" x14ac:dyDescent="0.25">
      <c r="H45" s="25" t="s">
        <v>45</v>
      </c>
      <c r="I45" s="5">
        <f>G39*8760*0.85</f>
        <v>3163060.8</v>
      </c>
      <c r="J45" s="8">
        <f>Q45</f>
        <v>0.17033333333333334</v>
      </c>
      <c r="K45" s="8">
        <f>R45</f>
        <v>0.20871208924756282</v>
      </c>
      <c r="L45" s="6">
        <f>O45*I45*J45/2000000</f>
        <v>2365.0904845428613</v>
      </c>
      <c r="M45" s="6">
        <f>O45*I45*K45/2000000</f>
        <v>2897.9822482689119</v>
      </c>
      <c r="O45" s="5">
        <f>AVERAGE(O41:O43)</f>
        <v>8779.5159282584882</v>
      </c>
      <c r="Q45" s="12">
        <f>AVERAGE(Q41:Q43)</f>
        <v>0.17033333333333334</v>
      </c>
      <c r="R45" s="12">
        <f>AVERAGE(R41:R43)</f>
        <v>0.20871208924756282</v>
      </c>
    </row>
    <row r="46" spans="1:27" x14ac:dyDescent="0.25">
      <c r="H46" s="27" t="s">
        <v>57</v>
      </c>
      <c r="I46" s="5">
        <f>P40</f>
        <v>3098602.16</v>
      </c>
      <c r="J46" s="8">
        <f>Q45</f>
        <v>0.17033333333333334</v>
      </c>
      <c r="K46" s="8">
        <f>R45</f>
        <v>0.20871208924756282</v>
      </c>
      <c r="L46" s="6">
        <f>O45*I46*J46/2000000</f>
        <v>2316.8933344562824</v>
      </c>
      <c r="M46" s="6">
        <f>O45*I46*K46/2000000</f>
        <v>2838.9255287561041</v>
      </c>
      <c r="O46" s="11"/>
      <c r="V46" s="13"/>
    </row>
    <row r="47" spans="1:27" s="17" customFormat="1" ht="9" customHeight="1" x14ac:dyDescent="0.25">
      <c r="F47" s="18"/>
      <c r="G47" s="19"/>
      <c r="H47" s="20"/>
      <c r="I47" s="18"/>
      <c r="J47" s="21"/>
      <c r="K47" s="21"/>
      <c r="L47" s="19"/>
      <c r="M47" s="19"/>
      <c r="N47" s="19"/>
      <c r="O47" s="19"/>
      <c r="P47" s="19"/>
      <c r="Q47" s="22"/>
      <c r="R47" s="19"/>
      <c r="S47" s="19"/>
      <c r="T47" s="19"/>
      <c r="U47" s="19"/>
      <c r="V47" s="23"/>
    </row>
    <row r="48" spans="1:27" x14ac:dyDescent="0.25">
      <c r="A48" s="11" t="s">
        <v>17</v>
      </c>
      <c r="B48" s="11" t="s">
        <v>33</v>
      </c>
      <c r="C48" s="11">
        <v>8223</v>
      </c>
      <c r="D48" s="11">
        <v>4</v>
      </c>
      <c r="E48" s="11">
        <v>2014</v>
      </c>
      <c r="G48" s="6">
        <v>458.1</v>
      </c>
      <c r="H48" s="7">
        <f>P48/(G$48*8760)</f>
        <v>0.69396182514834448</v>
      </c>
      <c r="N48" s="6">
        <v>6960.98</v>
      </c>
      <c r="O48" s="6">
        <f>V48/P48*1000</f>
        <v>9071.4150703624164</v>
      </c>
      <c r="P48" s="6">
        <v>2784838.27</v>
      </c>
      <c r="Q48" s="9">
        <v>7.4999999999999997E-2</v>
      </c>
      <c r="R48" s="9">
        <f t="shared" ref="R48:R52" si="5">T48*2000/V48</f>
        <v>7.6987861951457681E-2</v>
      </c>
      <c r="S48" s="6">
        <v>956.47299999999996</v>
      </c>
      <c r="T48" s="6">
        <v>972.45</v>
      </c>
      <c r="U48" s="6">
        <v>2648204.6230000001</v>
      </c>
      <c r="V48" s="10">
        <v>25262423.851</v>
      </c>
      <c r="W48" s="11" t="s">
        <v>18</v>
      </c>
      <c r="X48" s="11" t="s">
        <v>32</v>
      </c>
      <c r="Y48" s="11" t="s">
        <v>19</v>
      </c>
      <c r="Z48" s="11" t="s">
        <v>34</v>
      </c>
      <c r="AA48" s="11" t="s">
        <v>36</v>
      </c>
    </row>
    <row r="49" spans="1:27" x14ac:dyDescent="0.25">
      <c r="A49" s="11" t="s">
        <v>17</v>
      </c>
      <c r="B49" s="11" t="s">
        <v>33</v>
      </c>
      <c r="C49" s="11">
        <v>8223</v>
      </c>
      <c r="D49" s="11">
        <v>4</v>
      </c>
      <c r="E49" s="11">
        <v>2015</v>
      </c>
      <c r="H49" s="7">
        <f>P49/(G$48*8760)</f>
        <v>0.75195872568749811</v>
      </c>
      <c r="N49" s="6">
        <v>8533.52</v>
      </c>
      <c r="O49" s="6">
        <f>V49/P49*1000</f>
        <v>9013.3846765972485</v>
      </c>
      <c r="P49" s="6">
        <v>3017577.28</v>
      </c>
      <c r="Q49" s="9">
        <v>8.1600000000000006E-2</v>
      </c>
      <c r="R49" s="9">
        <f t="shared" si="5"/>
        <v>7.3420437626051521E-2</v>
      </c>
      <c r="S49" s="6">
        <v>1113.6559999999999</v>
      </c>
      <c r="T49" s="6">
        <v>998.46600000000001</v>
      </c>
      <c r="U49" s="6">
        <v>2851761.9890000001</v>
      </c>
      <c r="V49" s="10">
        <v>27198584.816</v>
      </c>
      <c r="W49" s="11" t="s">
        <v>18</v>
      </c>
      <c r="X49" s="11" t="s">
        <v>32</v>
      </c>
      <c r="Y49" s="11" t="s">
        <v>19</v>
      </c>
      <c r="Z49" s="11" t="s">
        <v>34</v>
      </c>
      <c r="AA49" s="11" t="s">
        <v>36</v>
      </c>
    </row>
    <row r="50" spans="1:27" x14ac:dyDescent="0.25">
      <c r="A50" s="11" t="s">
        <v>17</v>
      </c>
      <c r="B50" s="11" t="s">
        <v>33</v>
      </c>
      <c r="C50" s="11">
        <v>8223</v>
      </c>
      <c r="D50" s="11">
        <v>4</v>
      </c>
      <c r="E50" s="11">
        <v>2016</v>
      </c>
      <c r="H50" s="7">
        <f>P50/(G$48*8760)</f>
        <v>0.62417690600146125</v>
      </c>
      <c r="N50" s="6">
        <v>7360.4</v>
      </c>
      <c r="O50" s="6">
        <f>V50/P50*1000</f>
        <v>9519.8053943316372</v>
      </c>
      <c r="P50" s="6">
        <v>2504794.46</v>
      </c>
      <c r="Q50" s="9">
        <v>7.6100000000000001E-2</v>
      </c>
      <c r="R50" s="9">
        <f t="shared" si="5"/>
        <v>8.188388515445949E-2</v>
      </c>
      <c r="S50" s="6">
        <v>905.89599999999996</v>
      </c>
      <c r="T50" s="6">
        <v>976.26700000000005</v>
      </c>
      <c r="U50" s="6">
        <v>2498783.5419999999</v>
      </c>
      <c r="V50" s="10">
        <v>23845155.811999999</v>
      </c>
      <c r="W50" s="11" t="s">
        <v>18</v>
      </c>
      <c r="X50" s="11" t="s">
        <v>32</v>
      </c>
      <c r="Y50" s="11" t="s">
        <v>19</v>
      </c>
      <c r="Z50" s="11" t="s">
        <v>34</v>
      </c>
      <c r="AA50" s="11" t="s">
        <v>36</v>
      </c>
    </row>
    <row r="51" spans="1:27" x14ac:dyDescent="0.25">
      <c r="A51" s="11" t="s">
        <v>17</v>
      </c>
      <c r="B51" s="11" t="s">
        <v>33</v>
      </c>
      <c r="C51" s="11">
        <v>8223</v>
      </c>
      <c r="D51" s="11">
        <v>4</v>
      </c>
      <c r="E51" s="11">
        <v>2017</v>
      </c>
      <c r="H51" s="7">
        <f>P51/(G$48*8760)</f>
        <v>0.57036425019362291</v>
      </c>
      <c r="I51" s="15"/>
      <c r="J51" s="24"/>
      <c r="K51" s="24"/>
      <c r="N51" s="6">
        <v>6359.46</v>
      </c>
      <c r="O51" s="6">
        <f>V51/P51*1000</f>
        <v>9410.9164806253666</v>
      </c>
      <c r="P51" s="6">
        <v>2288846.64</v>
      </c>
      <c r="Q51" s="9">
        <v>8.1199999999999994E-2</v>
      </c>
      <c r="R51" s="9">
        <f t="shared" si="5"/>
        <v>8.0944674937424466E-2</v>
      </c>
      <c r="S51" s="6">
        <v>875.42100000000005</v>
      </c>
      <c r="T51" s="6">
        <v>871.78</v>
      </c>
      <c r="U51" s="6">
        <v>2257830.9279999998</v>
      </c>
      <c r="V51" s="10">
        <v>21540144.566</v>
      </c>
      <c r="W51" s="11" t="s">
        <v>18</v>
      </c>
      <c r="X51" s="11" t="s">
        <v>32</v>
      </c>
      <c r="Y51" s="11" t="s">
        <v>19</v>
      </c>
      <c r="Z51" s="11" t="s">
        <v>34</v>
      </c>
      <c r="AA51" s="11" t="s">
        <v>36</v>
      </c>
    </row>
    <row r="52" spans="1:27" x14ac:dyDescent="0.25">
      <c r="A52" s="11" t="s">
        <v>17</v>
      </c>
      <c r="B52" s="11" t="s">
        <v>33</v>
      </c>
      <c r="C52" s="11">
        <v>8223</v>
      </c>
      <c r="D52" s="29">
        <v>4</v>
      </c>
      <c r="E52" s="11">
        <v>2018</v>
      </c>
      <c r="F52" s="11"/>
      <c r="G52" s="11"/>
      <c r="H52" s="14">
        <f>P52/(G$48*8760)</f>
        <v>0.60975482910851742</v>
      </c>
      <c r="I52" s="11"/>
      <c r="J52" s="24"/>
      <c r="K52" s="24"/>
      <c r="L52" s="11"/>
      <c r="M52" s="11"/>
      <c r="N52" s="6">
        <v>7725.35</v>
      </c>
      <c r="O52" s="6">
        <v>9473.7857182294501</v>
      </c>
      <c r="P52" s="6">
        <v>2446919.2999999998</v>
      </c>
      <c r="Q52" s="12">
        <v>8.1799999999999998E-2</v>
      </c>
      <c r="R52" s="12">
        <f t="shared" si="5"/>
        <v>8.0320895626358232E-2</v>
      </c>
      <c r="S52" s="6">
        <v>955.89599999999996</v>
      </c>
      <c r="T52" s="6">
        <v>930.98299999999995</v>
      </c>
      <c r="U52" s="6">
        <v>2432497.9350000001</v>
      </c>
      <c r="V52" s="10">
        <v>23181589.118000001</v>
      </c>
      <c r="W52" s="11" t="s">
        <v>18</v>
      </c>
      <c r="X52" s="11" t="s">
        <v>32</v>
      </c>
      <c r="Z52" s="11" t="s">
        <v>34</v>
      </c>
      <c r="AA52" s="11" t="s">
        <v>36</v>
      </c>
    </row>
    <row r="53" spans="1:27" x14ac:dyDescent="0.25">
      <c r="D53" s="29"/>
      <c r="F53" s="11"/>
      <c r="G53" s="11"/>
      <c r="H53" s="14"/>
      <c r="I53" s="11"/>
      <c r="J53" s="24" t="s">
        <v>56</v>
      </c>
      <c r="K53" s="24" t="s">
        <v>56</v>
      </c>
      <c r="L53" s="11"/>
      <c r="M53" s="11"/>
      <c r="O53" s="5" t="s">
        <v>58</v>
      </c>
      <c r="Q53" s="5" t="s">
        <v>58</v>
      </c>
      <c r="R53" s="5" t="s">
        <v>58</v>
      </c>
    </row>
    <row r="54" spans="1:27" x14ac:dyDescent="0.25">
      <c r="H54" s="25" t="s">
        <v>45</v>
      </c>
      <c r="I54" s="5">
        <f>G48*8760*0.85</f>
        <v>3411012.6</v>
      </c>
      <c r="J54" s="8">
        <f>Q54</f>
        <v>7.9699999999999993E-2</v>
      </c>
      <c r="K54" s="8">
        <f>R54</f>
        <v>8.1049818572747401E-2</v>
      </c>
      <c r="L54" s="6">
        <f>O54*I54*J54/2000000</f>
        <v>1286.9973706305377</v>
      </c>
      <c r="M54" s="6">
        <f>O54*I54*K54/2000000</f>
        <v>1308.7942709310921</v>
      </c>
      <c r="O54" s="5">
        <f>AVERAGE(O50:O52)</f>
        <v>9468.1691977288174</v>
      </c>
      <c r="Q54" s="12">
        <f>AVERAGE(Q50:Q52)</f>
        <v>7.9699999999999993E-2</v>
      </c>
      <c r="R54" s="12">
        <f>AVERAGE(R50:R52)</f>
        <v>8.1049818572747401E-2</v>
      </c>
    </row>
    <row r="55" spans="1:27" x14ac:dyDescent="0.25">
      <c r="H55" s="27" t="s">
        <v>57</v>
      </c>
      <c r="I55" s="5">
        <f>P50</f>
        <v>2504794.46</v>
      </c>
      <c r="J55" s="8">
        <f>Q54</f>
        <v>7.9699999999999993E-2</v>
      </c>
      <c r="K55" s="8">
        <f>R54</f>
        <v>8.1049818572747401E-2</v>
      </c>
      <c r="L55" s="6">
        <f>O54*I55*J55/2000000</f>
        <v>945.07533744962927</v>
      </c>
      <c r="M55" s="6">
        <f>O54*I55*K55/2000000</f>
        <v>961.08136308494966</v>
      </c>
      <c r="O55" s="11"/>
      <c r="V55" s="13"/>
    </row>
    <row r="56" spans="1:27" s="17" customFormat="1" ht="9" customHeight="1" x14ac:dyDescent="0.25">
      <c r="F56" s="18"/>
      <c r="G56" s="19"/>
      <c r="H56" s="20"/>
      <c r="I56" s="18"/>
      <c r="J56" s="21"/>
      <c r="K56" s="21"/>
      <c r="L56" s="19"/>
      <c r="M56" s="19"/>
      <c r="N56" s="19"/>
      <c r="O56" s="19"/>
      <c r="P56" s="19"/>
      <c r="Q56" s="22"/>
      <c r="R56" s="19"/>
      <c r="S56" s="19"/>
      <c r="T56" s="19"/>
      <c r="U56" s="19"/>
      <c r="V56" s="23"/>
    </row>
    <row r="57" spans="1:27" x14ac:dyDescent="0.25">
      <c r="A57" s="11" t="s">
        <v>17</v>
      </c>
      <c r="B57" s="11" t="s">
        <v>33</v>
      </c>
      <c r="C57" s="11">
        <v>8223</v>
      </c>
      <c r="D57" s="11" t="s">
        <v>37</v>
      </c>
      <c r="E57" s="11">
        <v>2014</v>
      </c>
      <c r="G57" s="6">
        <v>458.1</v>
      </c>
      <c r="H57" s="7">
        <f>P57/(G$57*8760)</f>
        <v>0.77719761193494263</v>
      </c>
      <c r="N57" s="6">
        <v>8594.14</v>
      </c>
      <c r="O57" s="6">
        <f>V57/P57*1000</f>
        <v>9532.7693467800673</v>
      </c>
      <c r="P57" s="6">
        <v>3118859.82</v>
      </c>
      <c r="Q57" s="9">
        <v>7.4200000000000002E-2</v>
      </c>
      <c r="R57" s="9">
        <f t="shared" ref="R57:R61" si="6">T57*2000/V57</f>
        <v>6.0680416737706432E-2</v>
      </c>
      <c r="S57" s="6">
        <v>1102.068</v>
      </c>
      <c r="T57" s="6">
        <v>902.05600000000004</v>
      </c>
      <c r="U57" s="6">
        <v>3117112.7579999999</v>
      </c>
      <c r="V57" s="10">
        <v>29731371.289000001</v>
      </c>
      <c r="W57" s="11" t="s">
        <v>38</v>
      </c>
      <c r="X57" s="11" t="s">
        <v>32</v>
      </c>
      <c r="Y57" s="11" t="s">
        <v>19</v>
      </c>
      <c r="Z57" s="11" t="s">
        <v>34</v>
      </c>
      <c r="AA57" s="11" t="s">
        <v>36</v>
      </c>
    </row>
    <row r="58" spans="1:27" x14ac:dyDescent="0.25">
      <c r="A58" s="11" t="s">
        <v>17</v>
      </c>
      <c r="B58" s="11" t="s">
        <v>33</v>
      </c>
      <c r="C58" s="11">
        <v>8223</v>
      </c>
      <c r="D58" s="11" t="s">
        <v>37</v>
      </c>
      <c r="E58" s="11">
        <v>2015</v>
      </c>
      <c r="H58" s="7">
        <f>P58/(G$57*8760)</f>
        <v>0.72756234057886504</v>
      </c>
      <c r="N58" s="6">
        <v>8463.49</v>
      </c>
      <c r="O58" s="6">
        <f>V58/P58*1000</f>
        <v>9754.467911343274</v>
      </c>
      <c r="P58" s="6">
        <v>2919675.66</v>
      </c>
      <c r="Q58" s="9">
        <v>7.6499999999999999E-2</v>
      </c>
      <c r="R58" s="9">
        <f t="shared" si="6"/>
        <v>5.9788729738889088E-2</v>
      </c>
      <c r="S58" s="6">
        <v>1094.2</v>
      </c>
      <c r="T58" s="6">
        <v>851.38800000000003</v>
      </c>
      <c r="U58" s="6">
        <v>2986088.7620000001</v>
      </c>
      <c r="V58" s="10">
        <v>28479882.537</v>
      </c>
      <c r="W58" s="11" t="s">
        <v>38</v>
      </c>
      <c r="X58" s="11" t="s">
        <v>32</v>
      </c>
      <c r="Y58" s="11" t="s">
        <v>19</v>
      </c>
      <c r="Z58" s="11" t="s">
        <v>34</v>
      </c>
      <c r="AA58" s="11" t="s">
        <v>36</v>
      </c>
    </row>
    <row r="59" spans="1:27" x14ac:dyDescent="0.25">
      <c r="A59" s="11" t="s">
        <v>17</v>
      </c>
      <c r="B59" s="11" t="s">
        <v>33</v>
      </c>
      <c r="C59" s="11">
        <v>8223</v>
      </c>
      <c r="D59" s="11" t="s">
        <v>37</v>
      </c>
      <c r="E59" s="11">
        <v>2016</v>
      </c>
      <c r="H59" s="7">
        <f>P59/(G$57*8760)</f>
        <v>0.57422397105774392</v>
      </c>
      <c r="N59" s="6">
        <v>7121.88</v>
      </c>
      <c r="O59" s="6">
        <f>V59/P59*1000</f>
        <v>9826.4352522481859</v>
      </c>
      <c r="P59" s="6">
        <v>2304335.5299999998</v>
      </c>
      <c r="Q59" s="9">
        <v>7.4700000000000003E-2</v>
      </c>
      <c r="R59" s="9">
        <f t="shared" si="6"/>
        <v>7.0802782485456683E-2</v>
      </c>
      <c r="S59" s="6">
        <v>847.49900000000002</v>
      </c>
      <c r="T59" s="6">
        <v>801.60799999999995</v>
      </c>
      <c r="U59" s="6">
        <v>2373882.432</v>
      </c>
      <c r="V59" s="10">
        <v>22643403.885000002</v>
      </c>
      <c r="W59" s="11" t="s">
        <v>38</v>
      </c>
      <c r="X59" s="11" t="s">
        <v>32</v>
      </c>
      <c r="Y59" s="11" t="s">
        <v>19</v>
      </c>
      <c r="Z59" s="11" t="s">
        <v>34</v>
      </c>
      <c r="AA59" s="11" t="s">
        <v>36</v>
      </c>
    </row>
    <row r="60" spans="1:27" x14ac:dyDescent="0.25">
      <c r="A60" s="11" t="s">
        <v>17</v>
      </c>
      <c r="B60" s="11" t="s">
        <v>33</v>
      </c>
      <c r="C60" s="11">
        <v>8223</v>
      </c>
      <c r="D60" s="11" t="s">
        <v>37</v>
      </c>
      <c r="E60" s="11">
        <v>2017</v>
      </c>
      <c r="H60" s="7">
        <f>P60/(G$57*8760)</f>
        <v>0.68195760431960872</v>
      </c>
      <c r="I60" s="15"/>
      <c r="J60" s="24"/>
      <c r="K60" s="24"/>
      <c r="N60" s="6">
        <v>7500.22</v>
      </c>
      <c r="O60" s="6">
        <f>V60/P60*1000</f>
        <v>9377.4250181934876</v>
      </c>
      <c r="P60" s="6">
        <v>2736665.86</v>
      </c>
      <c r="Q60" s="9">
        <v>7.6200000000000004E-2</v>
      </c>
      <c r="R60" s="9">
        <f t="shared" si="6"/>
        <v>8.2131627088640344E-2</v>
      </c>
      <c r="S60" s="6">
        <v>989.40700000000004</v>
      </c>
      <c r="T60" s="6">
        <v>1053.867</v>
      </c>
      <c r="U60" s="6">
        <v>2689665.0520000001</v>
      </c>
      <c r="V60" s="10">
        <v>25662878.901999999</v>
      </c>
      <c r="W60" s="11" t="s">
        <v>38</v>
      </c>
      <c r="X60" s="11" t="s">
        <v>32</v>
      </c>
      <c r="Y60" s="11" t="s">
        <v>19</v>
      </c>
      <c r="Z60" s="11" t="s">
        <v>34</v>
      </c>
      <c r="AA60" s="11" t="s">
        <v>36</v>
      </c>
    </row>
    <row r="61" spans="1:27" x14ac:dyDescent="0.25">
      <c r="A61" s="11" t="s">
        <v>17</v>
      </c>
      <c r="B61" s="11" t="s">
        <v>33</v>
      </c>
      <c r="C61" s="11">
        <v>8223</v>
      </c>
      <c r="D61" s="29" t="s">
        <v>37</v>
      </c>
      <c r="E61" s="11">
        <v>2018</v>
      </c>
      <c r="F61" s="11"/>
      <c r="G61" s="11"/>
      <c r="H61" s="7">
        <f>P61/(G$57*8760)</f>
        <v>0.69989175560359995</v>
      </c>
      <c r="I61" s="11"/>
      <c r="J61" s="24"/>
      <c r="K61" s="24"/>
      <c r="L61" s="11"/>
      <c r="M61" s="11"/>
      <c r="N61" s="6">
        <v>7980.4</v>
      </c>
      <c r="O61" s="6">
        <v>9588.8004521712792</v>
      </c>
      <c r="P61" s="6">
        <v>2808634.82</v>
      </c>
      <c r="Q61" s="12">
        <v>7.9399999999999998E-2</v>
      </c>
      <c r="R61" s="12">
        <f t="shared" si="6"/>
        <v>7.7554638392296052E-2</v>
      </c>
      <c r="S61" s="6">
        <v>1085.7260000000001</v>
      </c>
      <c r="T61" s="6">
        <v>1044.329</v>
      </c>
      <c r="U61" s="6">
        <v>2823122.69</v>
      </c>
      <c r="V61" s="10">
        <v>26931438.831999999</v>
      </c>
      <c r="W61" s="11" t="s">
        <v>38</v>
      </c>
      <c r="X61" s="11" t="s">
        <v>32</v>
      </c>
      <c r="Z61" s="11" t="s">
        <v>34</v>
      </c>
      <c r="AA61" s="11" t="s">
        <v>36</v>
      </c>
    </row>
    <row r="62" spans="1:27" x14ac:dyDescent="0.25">
      <c r="D62" s="29"/>
      <c r="F62" s="11"/>
      <c r="G62" s="11"/>
      <c r="H62" s="14"/>
      <c r="I62" s="11"/>
      <c r="J62" s="24" t="s">
        <v>56</v>
      </c>
      <c r="K62" s="24" t="s">
        <v>56</v>
      </c>
      <c r="L62" s="11"/>
      <c r="M62" s="11"/>
      <c r="O62" s="5" t="s">
        <v>58</v>
      </c>
      <c r="Q62" s="5" t="s">
        <v>58</v>
      </c>
      <c r="R62" s="5" t="s">
        <v>58</v>
      </c>
    </row>
    <row r="63" spans="1:27" x14ac:dyDescent="0.25">
      <c r="H63" s="25" t="s">
        <v>45</v>
      </c>
      <c r="I63" s="5">
        <f>G57*8760*0.85</f>
        <v>3411012.6</v>
      </c>
      <c r="J63" s="8">
        <f>Q63</f>
        <v>7.6766666666666664E-2</v>
      </c>
      <c r="K63" s="8">
        <f>R63</f>
        <v>7.682968265546436E-2</v>
      </c>
      <c r="L63" s="6">
        <f>O63*I63*J63/2000000</f>
        <v>1256.5696220220011</v>
      </c>
      <c r="M63" s="6">
        <f>O63*I63*K63/2000000</f>
        <v>1257.6011110870234</v>
      </c>
      <c r="O63" s="5">
        <f>AVERAGE(O59:O61)</f>
        <v>9597.5535742043176</v>
      </c>
      <c r="Q63" s="12">
        <f>AVERAGE(Q59:Q61)</f>
        <v>7.6766666666666664E-2</v>
      </c>
      <c r="R63" s="12">
        <f>AVERAGE(R59:R61)</f>
        <v>7.682968265546436E-2</v>
      </c>
    </row>
    <row r="64" spans="1:27" x14ac:dyDescent="0.25">
      <c r="H64" s="27" t="s">
        <v>57</v>
      </c>
      <c r="I64" s="5">
        <f>P61</f>
        <v>2808634.82</v>
      </c>
      <c r="J64" s="8">
        <f>Q63</f>
        <v>7.6766666666666664E-2</v>
      </c>
      <c r="K64" s="8">
        <f>R63</f>
        <v>7.682968265546436E-2</v>
      </c>
      <c r="L64" s="6">
        <f>O63*I64*J64/2000000</f>
        <v>1034.6620221119181</v>
      </c>
      <c r="M64" s="6">
        <f>O63*I64*K64/2000000</f>
        <v>1035.5113523385112</v>
      </c>
      <c r="O64" s="11"/>
      <c r="V64" s="13"/>
    </row>
    <row r="65" spans="1:27" s="17" customFormat="1" ht="9" customHeight="1" x14ac:dyDescent="0.25">
      <c r="F65" s="18"/>
      <c r="G65" s="19"/>
      <c r="H65" s="20"/>
      <c r="I65" s="18"/>
      <c r="J65" s="21"/>
      <c r="K65" s="21"/>
      <c r="L65" s="19"/>
      <c r="M65" s="19"/>
      <c r="N65" s="19"/>
      <c r="O65" s="19"/>
      <c r="P65" s="19"/>
      <c r="Q65" s="22"/>
      <c r="R65" s="19"/>
      <c r="S65" s="19"/>
      <c r="T65" s="19"/>
      <c r="U65" s="19"/>
      <c r="V65" s="23"/>
    </row>
    <row r="66" spans="1:27" s="33" customFormat="1" x14ac:dyDescent="0.25">
      <c r="A66" s="33" t="s">
        <v>62</v>
      </c>
      <c r="B66" s="33" t="s">
        <v>101</v>
      </c>
      <c r="C66" s="33">
        <v>470</v>
      </c>
      <c r="D66" s="33">
        <v>3</v>
      </c>
      <c r="E66" s="33">
        <v>2014</v>
      </c>
      <c r="F66" s="38"/>
      <c r="G66" s="35">
        <v>856.8</v>
      </c>
      <c r="H66" s="41">
        <f>P66/(G$66*8760)</f>
        <v>0.58255835401131528</v>
      </c>
      <c r="I66" s="38"/>
      <c r="J66" s="37"/>
      <c r="K66" s="37"/>
      <c r="L66" s="35"/>
      <c r="M66" s="35"/>
      <c r="N66" s="35">
        <v>6466.57</v>
      </c>
      <c r="O66" s="35">
        <f>V66/P66*1000</f>
        <v>8958.1030736093853</v>
      </c>
      <c r="P66" s="35">
        <v>4372431.34</v>
      </c>
      <c r="Q66" s="36">
        <v>6.7699999999999996E-2</v>
      </c>
      <c r="R66" s="36">
        <f>T66*2000/V66</f>
        <v>7.4511962318768166E-2</v>
      </c>
      <c r="S66" s="35">
        <v>1333.2</v>
      </c>
      <c r="T66" s="35">
        <v>1459.268</v>
      </c>
      <c r="U66" s="35">
        <v>4092521.6</v>
      </c>
      <c r="V66" s="34">
        <v>39168690.626000002</v>
      </c>
      <c r="W66" s="33" t="s">
        <v>100</v>
      </c>
      <c r="X66" s="33" t="s">
        <v>70</v>
      </c>
      <c r="Y66" s="33" t="s">
        <v>25</v>
      </c>
      <c r="Z66" s="33" t="s">
        <v>34</v>
      </c>
      <c r="AA66" s="33" t="s">
        <v>99</v>
      </c>
    </row>
    <row r="67" spans="1:27" s="33" customFormat="1" x14ac:dyDescent="0.25">
      <c r="A67" s="33" t="s">
        <v>62</v>
      </c>
      <c r="B67" s="33" t="s">
        <v>101</v>
      </c>
      <c r="C67" s="33">
        <v>470</v>
      </c>
      <c r="D67" s="33">
        <v>3</v>
      </c>
      <c r="E67" s="33">
        <v>2015</v>
      </c>
      <c r="F67" s="38"/>
      <c r="G67" s="35"/>
      <c r="H67" s="41">
        <f>P67/(G$66*8760)</f>
        <v>0.62033730025495737</v>
      </c>
      <c r="I67" s="38"/>
      <c r="J67" s="37"/>
      <c r="K67" s="37"/>
      <c r="L67" s="35"/>
      <c r="M67" s="35"/>
      <c r="N67" s="35">
        <v>6788.49</v>
      </c>
      <c r="O67" s="35">
        <f>V67/P67*1000</f>
        <v>9132.1912439476073</v>
      </c>
      <c r="P67" s="35">
        <v>4655983.79</v>
      </c>
      <c r="Q67" s="36">
        <v>6.5799999999999997E-2</v>
      </c>
      <c r="R67" s="36">
        <f>T67*2000/V67</f>
        <v>7.3816771696073799E-2</v>
      </c>
      <c r="S67" s="35">
        <v>1405.203</v>
      </c>
      <c r="T67" s="35">
        <v>1569.32</v>
      </c>
      <c r="U67" s="35">
        <v>4451715.9539999999</v>
      </c>
      <c r="V67" s="34">
        <v>42519334.398999996</v>
      </c>
      <c r="W67" s="33" t="s">
        <v>100</v>
      </c>
      <c r="X67" s="33" t="s">
        <v>70</v>
      </c>
      <c r="Y67" s="33" t="s">
        <v>25</v>
      </c>
      <c r="Z67" s="33" t="s">
        <v>34</v>
      </c>
      <c r="AA67" s="33" t="s">
        <v>99</v>
      </c>
    </row>
    <row r="68" spans="1:27" s="33" customFormat="1" x14ac:dyDescent="0.25">
      <c r="A68" s="33" t="s">
        <v>62</v>
      </c>
      <c r="B68" s="33" t="s">
        <v>101</v>
      </c>
      <c r="C68" s="33">
        <v>470</v>
      </c>
      <c r="D68" s="33">
        <v>3</v>
      </c>
      <c r="E68" s="33">
        <v>2016</v>
      </c>
      <c r="F68" s="38" t="s">
        <v>103</v>
      </c>
      <c r="G68" s="35"/>
      <c r="H68" s="41">
        <f>P68/(G$66*8760)</f>
        <v>0.72147140895932194</v>
      </c>
      <c r="I68" s="38"/>
      <c r="J68" s="37"/>
      <c r="K68" s="37"/>
      <c r="L68" s="35"/>
      <c r="M68" s="35"/>
      <c r="N68" s="35">
        <v>8019.33</v>
      </c>
      <c r="O68" s="35">
        <f>V68/P68*1000</f>
        <v>9156.9224299260386</v>
      </c>
      <c r="P68" s="35">
        <v>5415052.7199999997</v>
      </c>
      <c r="Q68" s="36">
        <v>6.54E-2</v>
      </c>
      <c r="R68" s="36">
        <f>T68*2000/V68</f>
        <v>8.2953311286712642E-2</v>
      </c>
      <c r="S68" s="35">
        <v>1624.979</v>
      </c>
      <c r="T68" s="35">
        <v>2056.6289999999999</v>
      </c>
      <c r="U68" s="35">
        <v>5189414.4000000004</v>
      </c>
      <c r="V68" s="34">
        <v>49585217.711000003</v>
      </c>
      <c r="W68" s="33" t="s">
        <v>100</v>
      </c>
      <c r="X68" s="33" t="s">
        <v>70</v>
      </c>
      <c r="Y68" s="33" t="s">
        <v>25</v>
      </c>
      <c r="Z68" s="33" t="s">
        <v>34</v>
      </c>
      <c r="AA68" s="33" t="s">
        <v>99</v>
      </c>
    </row>
    <row r="69" spans="1:27" s="33" customFormat="1" x14ac:dyDescent="0.25">
      <c r="A69" s="33" t="s">
        <v>62</v>
      </c>
      <c r="B69" s="33" t="s">
        <v>101</v>
      </c>
      <c r="C69" s="33">
        <v>470</v>
      </c>
      <c r="D69" s="33">
        <v>3</v>
      </c>
      <c r="E69" s="33">
        <v>2017</v>
      </c>
      <c r="F69" s="38" t="s">
        <v>102</v>
      </c>
      <c r="G69" s="35"/>
      <c r="H69" s="41">
        <f>P69/(G$66*8760)</f>
        <v>0.68640244815582241</v>
      </c>
      <c r="I69" s="40"/>
      <c r="J69" s="39"/>
      <c r="K69" s="39"/>
      <c r="L69" s="35"/>
      <c r="M69" s="35"/>
      <c r="N69" s="35">
        <v>7227.6</v>
      </c>
      <c r="O69" s="35">
        <f>V69/P69*1000</f>
        <v>9040.8120181909762</v>
      </c>
      <c r="P69" s="35">
        <v>5151840.25</v>
      </c>
      <c r="Q69" s="36">
        <v>6.6299999999999998E-2</v>
      </c>
      <c r="R69" s="36">
        <f>T69*2000/V69</f>
        <v>8.3492992067443206E-2</v>
      </c>
      <c r="S69" s="35">
        <v>1543.127</v>
      </c>
      <c r="T69" s="35">
        <v>1944.4190000000001</v>
      </c>
      <c r="U69" s="35">
        <v>4876026.8859999999</v>
      </c>
      <c r="V69" s="34">
        <v>46576819.248000003</v>
      </c>
      <c r="W69" s="33" t="s">
        <v>100</v>
      </c>
      <c r="X69" s="33" t="s">
        <v>70</v>
      </c>
      <c r="Y69" s="33" t="s">
        <v>25</v>
      </c>
      <c r="Z69" s="33" t="s">
        <v>34</v>
      </c>
      <c r="AA69" s="33" t="s">
        <v>99</v>
      </c>
    </row>
    <row r="70" spans="1:27" s="33" customFormat="1" x14ac:dyDescent="0.25">
      <c r="A70" s="33" t="s">
        <v>62</v>
      </c>
      <c r="B70" s="33" t="s">
        <v>101</v>
      </c>
      <c r="C70" s="33">
        <v>470</v>
      </c>
      <c r="D70" s="33">
        <v>3</v>
      </c>
      <c r="E70" s="33">
        <v>2018</v>
      </c>
      <c r="F70" s="38"/>
      <c r="G70" s="35"/>
      <c r="H70" s="41">
        <f>P70/(G$66*8760)</f>
        <v>0.75825848756549796</v>
      </c>
      <c r="I70" s="40"/>
      <c r="J70" s="39"/>
      <c r="K70" s="39"/>
      <c r="L70" s="35"/>
      <c r="M70" s="35"/>
      <c r="N70" s="35">
        <v>8135.4</v>
      </c>
      <c r="O70" s="35">
        <v>8833.1163050776231</v>
      </c>
      <c r="P70" s="35">
        <v>5691160.6399999997</v>
      </c>
      <c r="Q70" s="36">
        <v>6.5799999999999997E-2</v>
      </c>
      <c r="R70" s="36">
        <f>T70*2000/V70</f>
        <v>8.395553187812331E-2</v>
      </c>
      <c r="S70" s="35">
        <v>1653.91</v>
      </c>
      <c r="T70" s="35">
        <v>2110.2510000000002</v>
      </c>
      <c r="U70" s="35">
        <v>5264679.4610000001</v>
      </c>
      <c r="V70" s="34">
        <v>50270683.843999997</v>
      </c>
      <c r="W70" s="33" t="s">
        <v>100</v>
      </c>
      <c r="X70" s="33" t="s">
        <v>70</v>
      </c>
      <c r="Z70" s="33" t="s">
        <v>34</v>
      </c>
      <c r="AA70" s="33" t="s">
        <v>99</v>
      </c>
    </row>
    <row r="71" spans="1:27" x14ac:dyDescent="0.25">
      <c r="I71" s="16"/>
      <c r="J71" s="24" t="s">
        <v>56</v>
      </c>
      <c r="K71" s="24" t="s">
        <v>56</v>
      </c>
      <c r="O71" s="5" t="s">
        <v>58</v>
      </c>
      <c r="Q71" s="5" t="s">
        <v>58</v>
      </c>
      <c r="R71" s="5" t="s">
        <v>58</v>
      </c>
    </row>
    <row r="72" spans="1:27" x14ac:dyDescent="0.25">
      <c r="H72" s="25" t="s">
        <v>45</v>
      </c>
      <c r="I72" s="5">
        <f>G66*8760*0.85</f>
        <v>6379732.7999999998</v>
      </c>
      <c r="J72" s="8">
        <f>Q72</f>
        <v>6.5833333333333327E-2</v>
      </c>
      <c r="K72" s="8">
        <f>R72</f>
        <v>8.3467278410759724E-2</v>
      </c>
      <c r="L72" s="6">
        <f>O72*I72/1000*J72/2000</f>
        <v>1892.1553899726082</v>
      </c>
      <c r="M72" s="6">
        <f>O72*I72/1000*K72/2000</f>
        <v>2398.9832009812158</v>
      </c>
      <c r="O72" s="5">
        <f>AVERAGE(O68:O70)</f>
        <v>9010.283584398212</v>
      </c>
      <c r="Q72" s="12">
        <f>AVERAGE(Q68:Q70)</f>
        <v>6.5833333333333327E-2</v>
      </c>
      <c r="R72" s="12">
        <f>AVERAGE(R68:R70)</f>
        <v>8.3467278410759724E-2</v>
      </c>
      <c r="V72" s="13"/>
    </row>
    <row r="73" spans="1:27" x14ac:dyDescent="0.25">
      <c r="G73" s="26"/>
      <c r="H73" s="27" t="s">
        <v>57</v>
      </c>
      <c r="I73" s="5">
        <f>P70</f>
        <v>5691160.6399999997</v>
      </c>
      <c r="J73" s="8">
        <f>Q72</f>
        <v>6.5833333333333327E-2</v>
      </c>
      <c r="K73" s="8">
        <f>R72</f>
        <v>8.3467278410759724E-2</v>
      </c>
      <c r="L73" s="6">
        <f>O72*I73*J73/2000000</f>
        <v>1687.9328049876883</v>
      </c>
      <c r="M73" s="6">
        <f>O72*I73*K73/2000000</f>
        <v>2140.0580866718278</v>
      </c>
      <c r="V73" s="13"/>
    </row>
    <row r="74" spans="1:27" s="17" customFormat="1" ht="9" customHeight="1" x14ac:dyDescent="0.25">
      <c r="F74" s="18"/>
      <c r="G74" s="19"/>
      <c r="H74" s="20"/>
      <c r="I74" s="18"/>
      <c r="J74" s="21"/>
      <c r="K74" s="21"/>
      <c r="L74" s="19"/>
      <c r="M74" s="19"/>
      <c r="N74" s="19"/>
      <c r="O74" s="19"/>
      <c r="P74" s="19"/>
      <c r="Q74" s="22"/>
      <c r="R74" s="19"/>
      <c r="S74" s="19"/>
      <c r="T74" s="19"/>
      <c r="U74" s="19"/>
      <c r="V74" s="23"/>
    </row>
    <row r="75" spans="1:27" s="33" customFormat="1" x14ac:dyDescent="0.25">
      <c r="A75" s="33" t="s">
        <v>62</v>
      </c>
      <c r="B75" s="33" t="s">
        <v>94</v>
      </c>
      <c r="C75" s="33">
        <v>6021</v>
      </c>
      <c r="D75" s="33" t="s">
        <v>97</v>
      </c>
      <c r="E75" s="33">
        <v>2014</v>
      </c>
      <c r="F75" s="38"/>
      <c r="G75" s="35">
        <v>446.4</v>
      </c>
      <c r="H75" s="41">
        <f>P75/(G$75*8760)</f>
        <v>0.88943241518142091</v>
      </c>
      <c r="I75" s="38"/>
      <c r="J75" s="37"/>
      <c r="K75" s="37"/>
      <c r="L75" s="35"/>
      <c r="M75" s="35"/>
      <c r="N75" s="35">
        <v>8548.5400000000009</v>
      </c>
      <c r="O75" s="35">
        <f>V75/P75*1000</f>
        <v>9854.3681169761785</v>
      </c>
      <c r="P75" s="35">
        <v>3478093.44</v>
      </c>
      <c r="Q75" s="36">
        <v>0.26519999999999999</v>
      </c>
      <c r="R75" s="36">
        <f>T75*2000/V75</f>
        <v>5.6213945785445356E-2</v>
      </c>
      <c r="S75" s="35">
        <v>4603.2640000000001</v>
      </c>
      <c r="T75" s="35">
        <v>963.35</v>
      </c>
      <c r="U75" s="35">
        <v>3594699.7080000001</v>
      </c>
      <c r="V75" s="34">
        <v>34274413.103</v>
      </c>
      <c r="W75" s="33" t="s">
        <v>96</v>
      </c>
      <c r="X75" s="33" t="s">
        <v>38</v>
      </c>
      <c r="Y75" s="33" t="s">
        <v>19</v>
      </c>
      <c r="Z75" s="33" t="s">
        <v>28</v>
      </c>
      <c r="AA75" s="33" t="s">
        <v>29</v>
      </c>
    </row>
    <row r="76" spans="1:27" s="33" customFormat="1" x14ac:dyDescent="0.25">
      <c r="A76" s="33" t="s">
        <v>62</v>
      </c>
      <c r="B76" s="33" t="s">
        <v>94</v>
      </c>
      <c r="C76" s="33">
        <v>6021</v>
      </c>
      <c r="D76" s="33" t="s">
        <v>97</v>
      </c>
      <c r="E76" s="33">
        <v>2015</v>
      </c>
      <c r="F76" s="38"/>
      <c r="G76" s="35"/>
      <c r="H76" s="41">
        <f>P76/(G$75*8760)</f>
        <v>0.73254663129490516</v>
      </c>
      <c r="I76" s="38"/>
      <c r="J76" s="37"/>
      <c r="K76" s="37"/>
      <c r="L76" s="35"/>
      <c r="M76" s="35"/>
      <c r="N76" s="35">
        <v>7629.38</v>
      </c>
      <c r="O76" s="35">
        <f>V76/P76*1000</f>
        <v>10152.710991415712</v>
      </c>
      <c r="P76" s="35">
        <v>2864597.23</v>
      </c>
      <c r="Q76" s="36">
        <v>0.2495</v>
      </c>
      <c r="R76" s="36">
        <f>T76*2000/V76</f>
        <v>5.0390208847962331E-2</v>
      </c>
      <c r="S76" s="35">
        <v>3680.6469999999999</v>
      </c>
      <c r="T76" s="35">
        <v>732.76</v>
      </c>
      <c r="U76" s="35">
        <v>3050267.7140000002</v>
      </c>
      <c r="V76" s="34">
        <v>29083427.783</v>
      </c>
      <c r="W76" s="33" t="s">
        <v>96</v>
      </c>
      <c r="X76" s="33" t="s">
        <v>38</v>
      </c>
      <c r="Y76" s="33" t="s">
        <v>19</v>
      </c>
      <c r="Z76" s="33" t="s">
        <v>28</v>
      </c>
      <c r="AA76" s="33" t="s">
        <v>29</v>
      </c>
    </row>
    <row r="77" spans="1:27" s="33" customFormat="1" x14ac:dyDescent="0.25">
      <c r="A77" s="33" t="s">
        <v>62</v>
      </c>
      <c r="B77" s="33" t="s">
        <v>94</v>
      </c>
      <c r="C77" s="33">
        <v>6021</v>
      </c>
      <c r="D77" s="33" t="s">
        <v>97</v>
      </c>
      <c r="E77" s="33">
        <v>2016</v>
      </c>
      <c r="F77" s="38"/>
      <c r="G77" s="35"/>
      <c r="H77" s="41">
        <f>P77/(G$75*8760)</f>
        <v>0.81388649275380109</v>
      </c>
      <c r="I77" s="38"/>
      <c r="J77" s="37"/>
      <c r="K77" s="37"/>
      <c r="L77" s="35"/>
      <c r="M77" s="35"/>
      <c r="N77" s="35">
        <v>8709.81</v>
      </c>
      <c r="O77" s="35">
        <f>V77/P77*1000</f>
        <v>9811.5629294629925</v>
      </c>
      <c r="P77" s="35">
        <v>3182673.83</v>
      </c>
      <c r="Q77" s="36">
        <v>0.2472</v>
      </c>
      <c r="R77" s="36">
        <f>T77*2000/V77</f>
        <v>4.6296275292692562E-2</v>
      </c>
      <c r="S77" s="35">
        <v>3898.9859999999999</v>
      </c>
      <c r="T77" s="35">
        <v>722.84699999999998</v>
      </c>
      <c r="U77" s="35">
        <v>3275089.03</v>
      </c>
      <c r="V77" s="34">
        <v>31227004.567000002</v>
      </c>
      <c r="W77" s="33" t="s">
        <v>96</v>
      </c>
      <c r="X77" s="33" t="s">
        <v>38</v>
      </c>
      <c r="Y77" s="33" t="s">
        <v>19</v>
      </c>
      <c r="Z77" s="33" t="s">
        <v>28</v>
      </c>
      <c r="AA77" s="33" t="s">
        <v>29</v>
      </c>
    </row>
    <row r="78" spans="1:27" s="33" customFormat="1" x14ac:dyDescent="0.25">
      <c r="A78" s="33" t="s">
        <v>62</v>
      </c>
      <c r="B78" s="33" t="s">
        <v>94</v>
      </c>
      <c r="C78" s="33">
        <v>6021</v>
      </c>
      <c r="D78" s="33" t="s">
        <v>97</v>
      </c>
      <c r="E78" s="33">
        <v>2017</v>
      </c>
      <c r="F78" s="38" t="s">
        <v>98</v>
      </c>
      <c r="G78" s="35"/>
      <c r="H78" s="41">
        <f>P78/(G$75*8760)</f>
        <v>0.62710166619613428</v>
      </c>
      <c r="I78" s="40"/>
      <c r="J78" s="37"/>
      <c r="K78" s="39"/>
      <c r="L78" s="35"/>
      <c r="M78" s="35"/>
      <c r="N78" s="35">
        <v>6915.19</v>
      </c>
      <c r="O78" s="35">
        <f>V78/P78*1000</f>
        <v>10108.76131129227</v>
      </c>
      <c r="P78" s="35">
        <v>2452258.4900000002</v>
      </c>
      <c r="Q78" s="36">
        <v>0.21940000000000001</v>
      </c>
      <c r="R78" s="36">
        <f>T78*2000/V78</f>
        <v>4.5355544239103908E-2</v>
      </c>
      <c r="S78" s="35">
        <v>2786.7040000000002</v>
      </c>
      <c r="T78" s="35">
        <v>562.16600000000005</v>
      </c>
      <c r="U78" s="35">
        <v>2599907.108</v>
      </c>
      <c r="V78" s="34">
        <v>24789295.749000002</v>
      </c>
      <c r="W78" s="33" t="s">
        <v>96</v>
      </c>
      <c r="X78" s="33" t="s">
        <v>38</v>
      </c>
      <c r="Y78" s="33" t="s">
        <v>19</v>
      </c>
      <c r="Z78" s="33" t="s">
        <v>28</v>
      </c>
      <c r="AA78" s="33" t="s">
        <v>29</v>
      </c>
    </row>
    <row r="79" spans="1:27" s="33" customFormat="1" x14ac:dyDescent="0.25">
      <c r="A79" s="33" t="s">
        <v>62</v>
      </c>
      <c r="B79" s="33" t="s">
        <v>94</v>
      </c>
      <c r="C79" s="33">
        <v>6021</v>
      </c>
      <c r="D79" s="33" t="s">
        <v>97</v>
      </c>
      <c r="E79" s="33">
        <v>2018</v>
      </c>
      <c r="F79" s="38"/>
      <c r="G79" s="35"/>
      <c r="H79" s="41">
        <f>P79/(G$75*8760)</f>
        <v>0.80938042135153265</v>
      </c>
      <c r="I79" s="40"/>
      <c r="J79" s="37"/>
      <c r="K79" s="39"/>
      <c r="L79" s="35"/>
      <c r="M79" s="35"/>
      <c r="N79" s="35">
        <v>8752.2900000000009</v>
      </c>
      <c r="O79" s="35">
        <v>10188.359577232988</v>
      </c>
      <c r="P79" s="35">
        <v>3165053</v>
      </c>
      <c r="Q79" s="36">
        <v>0.06</v>
      </c>
      <c r="R79" s="36">
        <f>T79*2000/V79</f>
        <v>3.080433223314229E-2</v>
      </c>
      <c r="S79" s="35">
        <v>964.03200000000004</v>
      </c>
      <c r="T79" s="35">
        <v>496.66899999999998</v>
      </c>
      <c r="U79" s="35">
        <v>3382033.0049999999</v>
      </c>
      <c r="V79" s="34">
        <v>32246698.045000002</v>
      </c>
      <c r="W79" s="33" t="s">
        <v>96</v>
      </c>
      <c r="X79" s="33" t="s">
        <v>38</v>
      </c>
      <c r="Z79" s="33" t="s">
        <v>28</v>
      </c>
      <c r="AA79" s="33" t="s">
        <v>31</v>
      </c>
    </row>
    <row r="80" spans="1:27" x14ac:dyDescent="0.25">
      <c r="I80" s="16"/>
      <c r="J80" s="24">
        <v>2018</v>
      </c>
      <c r="K80" s="24">
        <v>2018</v>
      </c>
      <c r="O80" s="5" t="s">
        <v>58</v>
      </c>
      <c r="Q80" s="5"/>
      <c r="R80" s="5"/>
    </row>
    <row r="81" spans="1:27" x14ac:dyDescent="0.25">
      <c r="H81" s="25" t="s">
        <v>45</v>
      </c>
      <c r="I81" s="5">
        <f>G75*8760*0.85</f>
        <v>3323894.4</v>
      </c>
      <c r="J81" s="8">
        <f>Q79</f>
        <v>0.06</v>
      </c>
      <c r="K81" s="8">
        <f>R79</f>
        <v>3.080433223314229E-2</v>
      </c>
      <c r="L81" s="6">
        <f>O81*I81/1000*J81/2000</f>
        <v>1000.7808553398174</v>
      </c>
      <c r="M81" s="6">
        <f>O81*I81/1000*K81/2000</f>
        <v>513.80643267426751</v>
      </c>
      <c r="O81" s="5">
        <f>AVERAGE(O77:O79)</f>
        <v>10036.227939329416</v>
      </c>
      <c r="Q81" s="12"/>
      <c r="R81" s="12"/>
      <c r="V81" s="13"/>
    </row>
    <row r="82" spans="1:27" x14ac:dyDescent="0.25">
      <c r="G82" s="26"/>
      <c r="H82" s="27" t="s">
        <v>57</v>
      </c>
      <c r="I82" s="5">
        <f>P77</f>
        <v>3182673.83</v>
      </c>
      <c r="J82" s="8">
        <f>Q79</f>
        <v>0.06</v>
      </c>
      <c r="K82" s="8">
        <f>R79</f>
        <v>3.080433223314229E-2</v>
      </c>
      <c r="L82" s="6">
        <f>O81*I82*J82/2000000</f>
        <v>958.26120043255673</v>
      </c>
      <c r="M82" s="6">
        <f>O81*I82*K82/2000000</f>
        <v>491.9766064042372</v>
      </c>
      <c r="V82" s="13"/>
    </row>
    <row r="83" spans="1:27" s="17" customFormat="1" ht="9" customHeight="1" x14ac:dyDescent="0.25">
      <c r="F83" s="18"/>
      <c r="G83" s="19"/>
      <c r="H83" s="20"/>
      <c r="I83" s="18"/>
      <c r="J83" s="21"/>
      <c r="K83" s="21"/>
      <c r="L83" s="19"/>
      <c r="M83" s="19"/>
      <c r="N83" s="19"/>
      <c r="O83" s="19"/>
      <c r="P83" s="19"/>
      <c r="Q83" s="22"/>
      <c r="R83" s="19"/>
      <c r="S83" s="19"/>
      <c r="T83" s="19"/>
      <c r="U83" s="19"/>
      <c r="V83" s="23"/>
    </row>
    <row r="84" spans="1:27" s="33" customFormat="1" x14ac:dyDescent="0.25">
      <c r="A84" s="33" t="s">
        <v>62</v>
      </c>
      <c r="B84" s="33" t="s">
        <v>94</v>
      </c>
      <c r="C84" s="33">
        <v>6021</v>
      </c>
      <c r="D84" s="33" t="s">
        <v>93</v>
      </c>
      <c r="E84" s="33">
        <v>2014</v>
      </c>
      <c r="F84" s="38"/>
      <c r="G84" s="35">
        <v>534.79999999999995</v>
      </c>
      <c r="H84" s="41">
        <f>P84/(G$84*8760)</f>
        <v>0.78515412879990987</v>
      </c>
      <c r="I84" s="38"/>
      <c r="J84" s="37"/>
      <c r="K84" s="37"/>
      <c r="L84" s="35"/>
      <c r="M84" s="35"/>
      <c r="N84" s="35">
        <v>8593.57</v>
      </c>
      <c r="O84" s="35">
        <f>V84/P84*1000</f>
        <v>9165.6045421727304</v>
      </c>
      <c r="P84" s="35">
        <v>3678327.75</v>
      </c>
      <c r="Q84" s="36">
        <v>0.31359999999999999</v>
      </c>
      <c r="R84" s="36">
        <f>T84*2000/V84</f>
        <v>0.11869841677010491</v>
      </c>
      <c r="S84" s="35">
        <v>5367.9009999999998</v>
      </c>
      <c r="T84" s="35">
        <v>2000.905</v>
      </c>
      <c r="U84" s="35">
        <v>3535935.0890000002</v>
      </c>
      <c r="V84" s="34">
        <v>33714097.533</v>
      </c>
      <c r="W84" s="33" t="s">
        <v>38</v>
      </c>
      <c r="X84" s="33" t="s">
        <v>38</v>
      </c>
      <c r="Y84" s="33" t="s">
        <v>19</v>
      </c>
      <c r="Z84" s="33" t="s">
        <v>34</v>
      </c>
      <c r="AA84" s="33" t="s">
        <v>29</v>
      </c>
    </row>
    <row r="85" spans="1:27" s="33" customFormat="1" x14ac:dyDescent="0.25">
      <c r="A85" s="33" t="s">
        <v>62</v>
      </c>
      <c r="B85" s="33" t="s">
        <v>94</v>
      </c>
      <c r="C85" s="33">
        <v>6021</v>
      </c>
      <c r="D85" s="33" t="s">
        <v>93</v>
      </c>
      <c r="E85" s="33">
        <v>2015</v>
      </c>
      <c r="F85" s="38"/>
      <c r="G85" s="35"/>
      <c r="H85" s="41">
        <f>P85/(G$84*8760)</f>
        <v>0.55731123613829092</v>
      </c>
      <c r="I85" s="38"/>
      <c r="J85" s="37"/>
      <c r="K85" s="37"/>
      <c r="L85" s="35"/>
      <c r="M85" s="35"/>
      <c r="N85" s="35">
        <v>6817.11</v>
      </c>
      <c r="O85" s="35">
        <f>V85/P85*1000</f>
        <v>9427.8928805906817</v>
      </c>
      <c r="P85" s="35">
        <v>2610918.4300000002</v>
      </c>
      <c r="Q85" s="36">
        <v>0.27829999999999999</v>
      </c>
      <c r="R85" s="36">
        <f>T85*2000/V85</f>
        <v>0.12579476844323945</v>
      </c>
      <c r="S85" s="35">
        <v>3635.2489999999998</v>
      </c>
      <c r="T85" s="35">
        <v>1548.248</v>
      </c>
      <c r="U85" s="35">
        <v>2581666.2489999998</v>
      </c>
      <c r="V85" s="34">
        <v>24615459.278000001</v>
      </c>
      <c r="W85" s="33" t="s">
        <v>38</v>
      </c>
      <c r="X85" s="33" t="s">
        <v>38</v>
      </c>
      <c r="Y85" s="33" t="s">
        <v>19</v>
      </c>
      <c r="Z85" s="33" t="s">
        <v>34</v>
      </c>
      <c r="AA85" s="33" t="s">
        <v>29</v>
      </c>
    </row>
    <row r="86" spans="1:27" s="33" customFormat="1" x14ac:dyDescent="0.25">
      <c r="A86" s="33" t="s">
        <v>62</v>
      </c>
      <c r="B86" s="33" t="s">
        <v>94</v>
      </c>
      <c r="C86" s="33">
        <v>6021</v>
      </c>
      <c r="D86" s="33" t="s">
        <v>93</v>
      </c>
      <c r="E86" s="33">
        <v>2016</v>
      </c>
      <c r="F86" s="38"/>
      <c r="G86" s="35"/>
      <c r="H86" s="41">
        <f>P86/(G$84*8760)</f>
        <v>0.67001428648272043</v>
      </c>
      <c r="I86" s="38"/>
      <c r="J86" s="37"/>
      <c r="K86" s="37"/>
      <c r="L86" s="35"/>
      <c r="M86" s="35"/>
      <c r="N86" s="35">
        <v>8329.94</v>
      </c>
      <c r="O86" s="35">
        <f>V86/P86*1000</f>
        <v>9281.1744031597864</v>
      </c>
      <c r="P86" s="35">
        <v>3138915.09</v>
      </c>
      <c r="Q86" s="36">
        <v>0.28899999999999998</v>
      </c>
      <c r="R86" s="36">
        <f>T86*2000/V86</f>
        <v>0.13990688940067639</v>
      </c>
      <c r="S86" s="35">
        <v>4324.3019999999997</v>
      </c>
      <c r="T86" s="35">
        <v>2037.941</v>
      </c>
      <c r="U86" s="35">
        <v>3055449.128</v>
      </c>
      <c r="V86" s="34">
        <v>29132818.386999998</v>
      </c>
      <c r="W86" s="33" t="s">
        <v>38</v>
      </c>
      <c r="X86" s="33" t="s">
        <v>38</v>
      </c>
      <c r="Y86" s="33" t="s">
        <v>19</v>
      </c>
      <c r="Z86" s="33" t="s">
        <v>34</v>
      </c>
      <c r="AA86" s="33" t="s">
        <v>29</v>
      </c>
    </row>
    <row r="87" spans="1:27" s="33" customFormat="1" x14ac:dyDescent="0.25">
      <c r="A87" s="33" t="s">
        <v>62</v>
      </c>
      <c r="B87" s="33" t="s">
        <v>94</v>
      </c>
      <c r="C87" s="33">
        <v>6021</v>
      </c>
      <c r="D87" s="33" t="s">
        <v>93</v>
      </c>
      <c r="E87" s="33">
        <v>2017</v>
      </c>
      <c r="F87" s="38" t="s">
        <v>95</v>
      </c>
      <c r="G87" s="35"/>
      <c r="H87" s="41">
        <f>P87/(G$84*8760)</f>
        <v>0.6764112176104754</v>
      </c>
      <c r="I87" s="40"/>
      <c r="J87" s="37"/>
      <c r="K87" s="39"/>
      <c r="L87" s="35"/>
      <c r="M87" s="35"/>
      <c r="N87" s="35">
        <v>8157.17</v>
      </c>
      <c r="O87" s="35">
        <f>V87/P87*1000</f>
        <v>9263.2470505213296</v>
      </c>
      <c r="P87" s="35">
        <v>3168883.74</v>
      </c>
      <c r="Q87" s="36">
        <v>0.27750000000000002</v>
      </c>
      <c r="R87" s="36">
        <f>T87*2000/V87</f>
        <v>0.12591213261334128</v>
      </c>
      <c r="S87" s="35">
        <v>4158.232</v>
      </c>
      <c r="T87" s="35">
        <v>1848.0219999999999</v>
      </c>
      <c r="U87" s="35">
        <v>3078662.1860000002</v>
      </c>
      <c r="V87" s="34">
        <v>29354152.958000001</v>
      </c>
      <c r="W87" s="33" t="s">
        <v>38</v>
      </c>
      <c r="X87" s="33" t="s">
        <v>38</v>
      </c>
      <c r="Y87" s="33" t="s">
        <v>19</v>
      </c>
      <c r="Z87" s="33" t="s">
        <v>34</v>
      </c>
      <c r="AA87" s="33" t="s">
        <v>29</v>
      </c>
    </row>
    <row r="88" spans="1:27" s="33" customFormat="1" x14ac:dyDescent="0.25">
      <c r="A88" s="33" t="s">
        <v>62</v>
      </c>
      <c r="B88" s="33" t="s">
        <v>94</v>
      </c>
      <c r="C88" s="33">
        <v>6021</v>
      </c>
      <c r="D88" s="33" t="s">
        <v>93</v>
      </c>
      <c r="E88" s="33">
        <v>2018</v>
      </c>
      <c r="F88" s="38"/>
      <c r="G88" s="35"/>
      <c r="H88" s="41"/>
      <c r="I88" s="40"/>
      <c r="J88" s="37"/>
      <c r="K88" s="39"/>
      <c r="L88" s="35"/>
      <c r="M88" s="35"/>
      <c r="N88" s="35">
        <v>4871.3999999999996</v>
      </c>
      <c r="O88" s="35">
        <v>9263.9031689788462</v>
      </c>
      <c r="P88" s="35">
        <v>1946095.35</v>
      </c>
      <c r="Q88" s="36">
        <v>0.21929999999999999</v>
      </c>
      <c r="R88" s="36">
        <f>T88*2000/V88</f>
        <v>0.13127026781145235</v>
      </c>
      <c r="S88" s="35">
        <v>2034.3510000000001</v>
      </c>
      <c r="T88" s="35">
        <v>1183.299</v>
      </c>
      <c r="U88" s="35">
        <v>1890818.74</v>
      </c>
      <c r="V88" s="34">
        <v>18028438.879999999</v>
      </c>
      <c r="W88" s="33" t="s">
        <v>38</v>
      </c>
      <c r="X88" s="33" t="s">
        <v>38</v>
      </c>
      <c r="Z88" s="33" t="s">
        <v>34</v>
      </c>
      <c r="AA88" s="33" t="s">
        <v>92</v>
      </c>
    </row>
    <row r="89" spans="1:27" x14ac:dyDescent="0.25">
      <c r="I89" s="16"/>
      <c r="J89" s="24">
        <v>2018</v>
      </c>
      <c r="K89" s="24">
        <v>2018</v>
      </c>
      <c r="O89" s="5" t="s">
        <v>58</v>
      </c>
      <c r="Q89" s="5"/>
      <c r="R89" s="5"/>
    </row>
    <row r="90" spans="1:27" x14ac:dyDescent="0.25">
      <c r="H90" s="25" t="s">
        <v>45</v>
      </c>
      <c r="I90" s="5">
        <f>G84*8760*0.85</f>
        <v>3982120.8</v>
      </c>
      <c r="J90" s="8">
        <f>Q88</f>
        <v>0.21929999999999999</v>
      </c>
      <c r="K90" s="8">
        <f>R88</f>
        <v>0.13127026781145235</v>
      </c>
      <c r="L90" s="6">
        <f>O90*I90/1000*J90/2000</f>
        <v>4047.4047434908448</v>
      </c>
      <c r="M90" s="6">
        <f>O90*I90/1000*K90/2000</f>
        <v>2422.7264232530133</v>
      </c>
      <c r="O90" s="5">
        <f>AVERAGE(O86:O88)</f>
        <v>9269.4415408866535</v>
      </c>
      <c r="Q90" s="12"/>
      <c r="R90" s="12"/>
      <c r="V90" s="13"/>
    </row>
    <row r="91" spans="1:27" x14ac:dyDescent="0.25">
      <c r="G91" s="26"/>
      <c r="H91" s="27" t="s">
        <v>57</v>
      </c>
      <c r="I91" s="5">
        <f>P87</f>
        <v>3168883.74</v>
      </c>
      <c r="J91" s="8">
        <f>Q88</f>
        <v>0.21929999999999999</v>
      </c>
      <c r="K91" s="8">
        <f>R88</f>
        <v>0.13127026781145235</v>
      </c>
      <c r="L91" s="6">
        <f>O90*I91*J91/2000000</f>
        <v>3220.83525965536</v>
      </c>
      <c r="M91" s="6">
        <f>O90*I91*K91/2000000</f>
        <v>1927.9521528113444</v>
      </c>
      <c r="V91" s="13"/>
    </row>
    <row r="92" spans="1:27" s="17" customFormat="1" ht="9" customHeight="1" x14ac:dyDescent="0.25">
      <c r="F92" s="18"/>
      <c r="G92" s="19"/>
      <c r="H92" s="20"/>
      <c r="I92" s="18"/>
      <c r="J92" s="21"/>
      <c r="K92" s="21"/>
      <c r="L92" s="19"/>
      <c r="M92" s="19"/>
      <c r="N92" s="19"/>
      <c r="O92" s="19"/>
      <c r="P92" s="19"/>
      <c r="Q92" s="22"/>
      <c r="R92" s="19"/>
      <c r="S92" s="19"/>
      <c r="T92" s="19"/>
      <c r="U92" s="19"/>
      <c r="V92" s="23"/>
    </row>
    <row r="93" spans="1:27" s="33" customFormat="1" x14ac:dyDescent="0.25">
      <c r="A93" s="33" t="s">
        <v>62</v>
      </c>
      <c r="B93" s="33" t="s">
        <v>86</v>
      </c>
      <c r="C93" s="33">
        <v>525</v>
      </c>
      <c r="D93" s="33" t="s">
        <v>90</v>
      </c>
      <c r="E93" s="33">
        <v>2014</v>
      </c>
      <c r="F93" s="38"/>
      <c r="G93" s="35">
        <v>190</v>
      </c>
      <c r="H93" s="41">
        <f>P93/(G$93*8760)</f>
        <v>0.88199768084595043</v>
      </c>
      <c r="I93" s="38"/>
      <c r="J93" s="37"/>
      <c r="K93" s="37"/>
      <c r="L93" s="35"/>
      <c r="M93" s="35"/>
      <c r="N93" s="35">
        <v>8458.2099999999991</v>
      </c>
      <c r="O93" s="35">
        <f>V93/P93*1000</f>
        <v>11384.136094316382</v>
      </c>
      <c r="P93" s="35">
        <v>1467996.94</v>
      </c>
      <c r="Q93" s="36">
        <v>0.3987</v>
      </c>
      <c r="R93" s="36">
        <f>T93*2000/V93</f>
        <v>0.11980784718979111</v>
      </c>
      <c r="S93" s="35">
        <v>3405.6390000000001</v>
      </c>
      <c r="T93" s="35">
        <v>1001.107</v>
      </c>
      <c r="U93" s="35">
        <v>1714638.753</v>
      </c>
      <c r="V93" s="34">
        <v>16711876.950999999</v>
      </c>
      <c r="W93" s="33" t="s">
        <v>89</v>
      </c>
      <c r="X93" s="33" t="s">
        <v>70</v>
      </c>
      <c r="Y93" s="33" t="s">
        <v>19</v>
      </c>
      <c r="Z93" s="33" t="s">
        <v>34</v>
      </c>
      <c r="AA93" s="33" t="s">
        <v>29</v>
      </c>
    </row>
    <row r="94" spans="1:27" s="33" customFormat="1" x14ac:dyDescent="0.25">
      <c r="A94" s="33" t="s">
        <v>62</v>
      </c>
      <c r="B94" s="33" t="s">
        <v>86</v>
      </c>
      <c r="C94" s="33">
        <v>525</v>
      </c>
      <c r="D94" s="33" t="s">
        <v>90</v>
      </c>
      <c r="E94" s="33">
        <v>2015</v>
      </c>
      <c r="F94" s="38" t="s">
        <v>88</v>
      </c>
      <c r="G94" s="35"/>
      <c r="H94" s="41">
        <f>P94/(G$93*8760)</f>
        <v>0.67821525474645517</v>
      </c>
      <c r="I94" s="38"/>
      <c r="J94" s="37"/>
      <c r="K94" s="37"/>
      <c r="L94" s="35"/>
      <c r="M94" s="35"/>
      <c r="N94" s="35">
        <v>6894.81</v>
      </c>
      <c r="O94" s="35">
        <f>V94/P94*1000</f>
        <v>11394.776980987084</v>
      </c>
      <c r="P94" s="35">
        <v>1128821.47</v>
      </c>
      <c r="Q94" s="36">
        <v>0.32490000000000002</v>
      </c>
      <c r="R94" s="36">
        <f>T94*2000/V94</f>
        <v>0.12017879118070453</v>
      </c>
      <c r="S94" s="35">
        <v>2157.8029999999999</v>
      </c>
      <c r="T94" s="35">
        <v>772.91</v>
      </c>
      <c r="U94" s="35">
        <v>1319710.4809999999</v>
      </c>
      <c r="V94" s="34">
        <v>12862668.902000001</v>
      </c>
      <c r="W94" s="33" t="s">
        <v>89</v>
      </c>
      <c r="X94" s="33" t="s">
        <v>70</v>
      </c>
      <c r="Y94" s="33" t="s">
        <v>19</v>
      </c>
      <c r="Z94" s="33" t="s">
        <v>34</v>
      </c>
      <c r="AA94" s="33" t="s">
        <v>91</v>
      </c>
    </row>
    <row r="95" spans="1:27" s="33" customFormat="1" x14ac:dyDescent="0.25">
      <c r="A95" s="33" t="s">
        <v>62</v>
      </c>
      <c r="B95" s="33" t="s">
        <v>86</v>
      </c>
      <c r="C95" s="33">
        <v>525</v>
      </c>
      <c r="D95" s="33" t="s">
        <v>90</v>
      </c>
      <c r="E95" s="33">
        <v>2016</v>
      </c>
      <c r="F95" s="38"/>
      <c r="G95" s="35"/>
      <c r="H95" s="41">
        <f>P95/(G$93*8760)</f>
        <v>0.72637363614515749</v>
      </c>
      <c r="I95" s="38"/>
      <c r="J95" s="37"/>
      <c r="K95" s="37"/>
      <c r="L95" s="35"/>
      <c r="M95" s="35"/>
      <c r="N95" s="35">
        <v>8335.43</v>
      </c>
      <c r="O95" s="35">
        <f>V95/P95*1000</f>
        <v>11452.707948910296</v>
      </c>
      <c r="P95" s="35">
        <v>1208976.28</v>
      </c>
      <c r="Q95" s="36">
        <v>4.2500000000000003E-2</v>
      </c>
      <c r="R95" s="36">
        <f>T95*2000/V95</f>
        <v>0.12158440321910753</v>
      </c>
      <c r="S95" s="35">
        <v>293.92700000000002</v>
      </c>
      <c r="T95" s="35">
        <v>841.73199999999997</v>
      </c>
      <c r="U95" s="35">
        <v>1420606.0619999999</v>
      </c>
      <c r="V95" s="34">
        <v>13846052.252</v>
      </c>
      <c r="W95" s="33" t="s">
        <v>89</v>
      </c>
      <c r="X95" s="33" t="s">
        <v>70</v>
      </c>
      <c r="Y95" s="33" t="s">
        <v>19</v>
      </c>
      <c r="Z95" s="33" t="s">
        <v>34</v>
      </c>
      <c r="AA95" s="33" t="s">
        <v>31</v>
      </c>
    </row>
    <row r="96" spans="1:27" s="33" customFormat="1" x14ac:dyDescent="0.25">
      <c r="A96" s="33" t="s">
        <v>62</v>
      </c>
      <c r="B96" s="33" t="s">
        <v>86</v>
      </c>
      <c r="C96" s="33">
        <v>525</v>
      </c>
      <c r="D96" s="33" t="s">
        <v>90</v>
      </c>
      <c r="E96" s="33">
        <v>2017</v>
      </c>
      <c r="F96" s="38" t="s">
        <v>72</v>
      </c>
      <c r="G96" s="35"/>
      <c r="H96" s="41">
        <f>P96/(G$93*8760)</f>
        <v>0.79052788993030532</v>
      </c>
      <c r="I96" s="40"/>
      <c r="J96" s="39"/>
      <c r="K96" s="39"/>
      <c r="L96" s="35"/>
      <c r="M96" s="35"/>
      <c r="N96" s="35">
        <v>8671.2800000000007</v>
      </c>
      <c r="O96" s="35">
        <f>V96/P96*1000</f>
        <v>11456.338119489179</v>
      </c>
      <c r="P96" s="35">
        <v>1315754.6200000001</v>
      </c>
      <c r="Q96" s="36">
        <v>4.2500000000000003E-2</v>
      </c>
      <c r="R96" s="36">
        <f>T96*2000/V96</f>
        <v>0.12218289854846369</v>
      </c>
      <c r="S96" s="35">
        <v>318.70600000000002</v>
      </c>
      <c r="T96" s="35">
        <v>920.87599999999998</v>
      </c>
      <c r="U96" s="35">
        <v>1546563.139</v>
      </c>
      <c r="V96" s="34">
        <v>15073729.809</v>
      </c>
      <c r="W96" s="33" t="s">
        <v>89</v>
      </c>
      <c r="X96" s="33" t="s">
        <v>70</v>
      </c>
      <c r="Y96" s="33" t="s">
        <v>19</v>
      </c>
      <c r="Z96" s="33" t="s">
        <v>34</v>
      </c>
      <c r="AA96" s="33" t="s">
        <v>31</v>
      </c>
    </row>
    <row r="97" spans="1:27" s="33" customFormat="1" x14ac:dyDescent="0.25">
      <c r="A97" s="33" t="s">
        <v>62</v>
      </c>
      <c r="B97" s="33" t="s">
        <v>86</v>
      </c>
      <c r="C97" s="33">
        <v>525</v>
      </c>
      <c r="D97" s="33" t="s">
        <v>90</v>
      </c>
      <c r="E97" s="33">
        <v>2018</v>
      </c>
      <c r="F97" s="38"/>
      <c r="G97" s="35"/>
      <c r="H97" s="41">
        <f>P97/(G$93*8760)</f>
        <v>0.68062437515020424</v>
      </c>
      <c r="I97" s="40"/>
      <c r="J97" s="39"/>
      <c r="K97" s="39"/>
      <c r="L97" s="35"/>
      <c r="M97" s="35"/>
      <c r="N97" s="35">
        <v>7375.38</v>
      </c>
      <c r="O97" s="35">
        <v>11152.910013840456</v>
      </c>
      <c r="P97" s="35">
        <v>1132831.21</v>
      </c>
      <c r="Q97" s="36">
        <v>4.7600000000000003E-2</v>
      </c>
      <c r="R97" s="36">
        <f>T97*2000/V97</f>
        <v>0.12644609027889608</v>
      </c>
      <c r="S97" s="35">
        <v>298.35899999999998</v>
      </c>
      <c r="T97" s="35">
        <v>798.78300000000002</v>
      </c>
      <c r="U97" s="35">
        <v>1296289.8899999999</v>
      </c>
      <c r="V97" s="34">
        <v>12634364.546</v>
      </c>
      <c r="W97" s="33" t="s">
        <v>89</v>
      </c>
      <c r="X97" s="33" t="s">
        <v>70</v>
      </c>
      <c r="Z97" s="33" t="s">
        <v>34</v>
      </c>
      <c r="AA97" s="33" t="s">
        <v>31</v>
      </c>
    </row>
    <row r="98" spans="1:27" x14ac:dyDescent="0.25">
      <c r="I98" s="16"/>
      <c r="J98" s="24" t="s">
        <v>56</v>
      </c>
      <c r="K98" s="24" t="s">
        <v>56</v>
      </c>
      <c r="O98" s="5" t="s">
        <v>58</v>
      </c>
      <c r="Q98" s="5" t="s">
        <v>58</v>
      </c>
      <c r="R98" s="5" t="s">
        <v>58</v>
      </c>
    </row>
    <row r="99" spans="1:27" x14ac:dyDescent="0.25">
      <c r="H99" s="25" t="s">
        <v>45</v>
      </c>
      <c r="I99" s="5">
        <f>G93*8760*0.85</f>
        <v>1414740</v>
      </c>
      <c r="J99" s="8">
        <f>Q99</f>
        <v>4.4199999999999996E-2</v>
      </c>
      <c r="K99" s="8">
        <f>R99</f>
        <v>0.1234044640154891</v>
      </c>
      <c r="L99" s="6">
        <f>O99*I99/1000*J99/2000</f>
        <v>354.99091320870576</v>
      </c>
      <c r="M99" s="6">
        <f>O99*I99/1000*K99/2000</f>
        <v>991.11908087984955</v>
      </c>
      <c r="O99" s="5">
        <f>AVERAGE(O95:O97)</f>
        <v>11353.985360746643</v>
      </c>
      <c r="Q99" s="12">
        <f>AVERAGE(Q95:Q97)</f>
        <v>4.4199999999999996E-2</v>
      </c>
      <c r="R99" s="12">
        <f>AVERAGE(R95:R97)</f>
        <v>0.1234044640154891</v>
      </c>
      <c r="V99" s="13"/>
    </row>
    <row r="100" spans="1:27" x14ac:dyDescent="0.25">
      <c r="G100" s="26"/>
      <c r="H100" s="27" t="s">
        <v>57</v>
      </c>
      <c r="I100" s="5">
        <f>P96</f>
        <v>1315754.6200000001</v>
      </c>
      <c r="J100" s="8">
        <f>Q99</f>
        <v>4.4199999999999996E-2</v>
      </c>
      <c r="K100" s="8">
        <f>R99</f>
        <v>0.1234044640154891</v>
      </c>
      <c r="L100" s="6">
        <f>O99*I100*J100/2000000</f>
        <v>330.15319713330626</v>
      </c>
      <c r="M100" s="6">
        <f>O99*I100*K100/2000000</f>
        <v>921.7732655030718</v>
      </c>
      <c r="V100" s="13"/>
    </row>
    <row r="101" spans="1:27" s="17" customFormat="1" ht="9" customHeight="1" x14ac:dyDescent="0.25">
      <c r="F101" s="18"/>
      <c r="G101" s="19"/>
      <c r="H101" s="20"/>
      <c r="I101" s="18"/>
      <c r="J101" s="21"/>
      <c r="K101" s="21"/>
      <c r="L101" s="19"/>
      <c r="M101" s="19"/>
      <c r="N101" s="19"/>
      <c r="O101" s="19"/>
      <c r="P101" s="19"/>
      <c r="Q101" s="22"/>
      <c r="R101" s="19"/>
      <c r="S101" s="19"/>
      <c r="T101" s="19"/>
      <c r="U101" s="19"/>
      <c r="V101" s="23"/>
    </row>
    <row r="102" spans="1:27" s="33" customFormat="1" x14ac:dyDescent="0.25">
      <c r="A102" s="33" t="s">
        <v>62</v>
      </c>
      <c r="B102" s="33" t="s">
        <v>86</v>
      </c>
      <c r="C102" s="33">
        <v>525</v>
      </c>
      <c r="D102" s="33" t="s">
        <v>85</v>
      </c>
      <c r="E102" s="33">
        <v>2014</v>
      </c>
      <c r="F102" s="38"/>
      <c r="G102" s="35">
        <v>275.39999999999998</v>
      </c>
      <c r="H102" s="41">
        <f>P102/(G$102*8760)</f>
        <v>0.81007204133133048</v>
      </c>
      <c r="I102" s="38"/>
      <c r="J102" s="37"/>
      <c r="K102" s="37"/>
      <c r="L102" s="35"/>
      <c r="M102" s="35"/>
      <c r="N102" s="35">
        <v>7667.69</v>
      </c>
      <c r="O102" s="35">
        <f>V102/P102*1000</f>
        <v>10030.461317535135</v>
      </c>
      <c r="P102" s="35">
        <v>1954302.04</v>
      </c>
      <c r="Q102" s="36">
        <v>0.26790000000000003</v>
      </c>
      <c r="R102" s="36">
        <f>T102*2000/V102</f>
        <v>0.12504576563143815</v>
      </c>
      <c r="S102" s="35">
        <v>2656.335</v>
      </c>
      <c r="T102" s="35">
        <v>1225.6079999999999</v>
      </c>
      <c r="U102" s="35">
        <v>2011221.7679999999</v>
      </c>
      <c r="V102" s="34">
        <v>19602551.015000001</v>
      </c>
      <c r="W102" s="33" t="s">
        <v>84</v>
      </c>
      <c r="X102" s="33" t="s">
        <v>70</v>
      </c>
      <c r="Y102" s="33" t="s">
        <v>25</v>
      </c>
      <c r="Z102" s="33" t="s">
        <v>34</v>
      </c>
      <c r="AA102" s="33" t="s">
        <v>67</v>
      </c>
    </row>
    <row r="103" spans="1:27" s="33" customFormat="1" x14ac:dyDescent="0.25">
      <c r="A103" s="33" t="s">
        <v>62</v>
      </c>
      <c r="B103" s="33" t="s">
        <v>86</v>
      </c>
      <c r="C103" s="33">
        <v>525</v>
      </c>
      <c r="D103" s="33" t="s">
        <v>85</v>
      </c>
      <c r="E103" s="33">
        <v>2015</v>
      </c>
      <c r="F103" s="38"/>
      <c r="G103" s="35"/>
      <c r="H103" s="41">
        <f>P103/(G$102*8760)</f>
        <v>0.83463825966713423</v>
      </c>
      <c r="I103" s="38"/>
      <c r="J103" s="37"/>
      <c r="K103" s="37"/>
      <c r="L103" s="35"/>
      <c r="M103" s="35"/>
      <c r="N103" s="35">
        <v>8448.7000000000007</v>
      </c>
      <c r="O103" s="35">
        <f>V103/P103*1000</f>
        <v>10004.746819245956</v>
      </c>
      <c r="P103" s="35">
        <v>2013568.14</v>
      </c>
      <c r="Q103" s="36">
        <v>0.27239999999999998</v>
      </c>
      <c r="R103" s="36">
        <f>T103*2000/V103</f>
        <v>0.12049983355859288</v>
      </c>
      <c r="S103" s="35">
        <v>2734.3780000000002</v>
      </c>
      <c r="T103" s="35">
        <v>1213.749</v>
      </c>
      <c r="U103" s="35">
        <v>2066903.1710000001</v>
      </c>
      <c r="V103" s="34">
        <v>20145239.443999998</v>
      </c>
      <c r="W103" s="33" t="s">
        <v>84</v>
      </c>
      <c r="X103" s="33" t="s">
        <v>70</v>
      </c>
      <c r="Y103" s="33" t="s">
        <v>25</v>
      </c>
      <c r="Z103" s="33" t="s">
        <v>34</v>
      </c>
      <c r="AA103" s="33" t="s">
        <v>67</v>
      </c>
    </row>
    <row r="104" spans="1:27" s="33" customFormat="1" x14ac:dyDescent="0.25">
      <c r="A104" s="33" t="s">
        <v>62</v>
      </c>
      <c r="B104" s="33" t="s">
        <v>86</v>
      </c>
      <c r="C104" s="33">
        <v>525</v>
      </c>
      <c r="D104" s="33" t="s">
        <v>85</v>
      </c>
      <c r="E104" s="33">
        <v>2016</v>
      </c>
      <c r="F104" s="38" t="s">
        <v>88</v>
      </c>
      <c r="G104" s="35"/>
      <c r="H104" s="41">
        <f>P104/(G$102*8760)</f>
        <v>0.60610940748699282</v>
      </c>
      <c r="I104" s="38"/>
      <c r="J104" s="37"/>
      <c r="K104" s="37"/>
      <c r="L104" s="35"/>
      <c r="M104" s="35"/>
      <c r="N104" s="35">
        <v>7122.56</v>
      </c>
      <c r="O104" s="35">
        <f>V104/P104*1000</f>
        <v>9840.4260912136542</v>
      </c>
      <c r="P104" s="35">
        <v>1462241.37</v>
      </c>
      <c r="Q104" s="36">
        <v>0.17299999999999999</v>
      </c>
      <c r="R104" s="36">
        <f>T104*2000/V104</f>
        <v>0.11883471509921079</v>
      </c>
      <c r="S104" s="35">
        <v>1208.825</v>
      </c>
      <c r="T104" s="35">
        <v>854.96100000000001</v>
      </c>
      <c r="U104" s="35">
        <v>1476317.297</v>
      </c>
      <c r="V104" s="34">
        <v>14389078.129000001</v>
      </c>
      <c r="W104" s="33" t="s">
        <v>84</v>
      </c>
      <c r="X104" s="33" t="s">
        <v>70</v>
      </c>
      <c r="Y104" s="33" t="s">
        <v>25</v>
      </c>
      <c r="Z104" s="33" t="s">
        <v>34</v>
      </c>
      <c r="AA104" s="33" t="s">
        <v>87</v>
      </c>
    </row>
    <row r="105" spans="1:27" s="33" customFormat="1" x14ac:dyDescent="0.25">
      <c r="A105" s="33" t="s">
        <v>62</v>
      </c>
      <c r="B105" s="33" t="s">
        <v>86</v>
      </c>
      <c r="C105" s="33">
        <v>525</v>
      </c>
      <c r="D105" s="33" t="s">
        <v>85</v>
      </c>
      <c r="E105" s="33">
        <v>2017</v>
      </c>
      <c r="F105" s="38" t="s">
        <v>72</v>
      </c>
      <c r="G105" s="35"/>
      <c r="H105" s="41">
        <f>P105/(G$102*8760)</f>
        <v>0.6515804699183918</v>
      </c>
      <c r="I105" s="40"/>
      <c r="J105" s="39"/>
      <c r="K105" s="39"/>
      <c r="L105" s="35"/>
      <c r="M105" s="35"/>
      <c r="N105" s="35">
        <v>7829.63</v>
      </c>
      <c r="O105" s="35">
        <f>V105/P105*1000</f>
        <v>9563.32869509583</v>
      </c>
      <c r="P105" s="35">
        <v>1571940.49</v>
      </c>
      <c r="Q105" s="36">
        <v>4.5199999999999997E-2</v>
      </c>
      <c r="R105" s="36">
        <f>T105*2000/V105</f>
        <v>0.12258192050531536</v>
      </c>
      <c r="S105" s="35">
        <v>336.83199999999999</v>
      </c>
      <c r="T105" s="35">
        <v>921.38599999999997</v>
      </c>
      <c r="U105" s="35">
        <v>1542384.07</v>
      </c>
      <c r="V105" s="34">
        <v>15032983.595000001</v>
      </c>
      <c r="W105" s="33" t="s">
        <v>84</v>
      </c>
      <c r="X105" s="33" t="s">
        <v>70</v>
      </c>
      <c r="Y105" s="33" t="s">
        <v>25</v>
      </c>
      <c r="Z105" s="33" t="s">
        <v>34</v>
      </c>
      <c r="AA105" s="33" t="s">
        <v>83</v>
      </c>
    </row>
    <row r="106" spans="1:27" s="33" customFormat="1" x14ac:dyDescent="0.25">
      <c r="A106" s="33" t="s">
        <v>62</v>
      </c>
      <c r="B106" s="33" t="s">
        <v>86</v>
      </c>
      <c r="C106" s="33">
        <v>525</v>
      </c>
      <c r="D106" s="33" t="s">
        <v>85</v>
      </c>
      <c r="E106" s="33">
        <v>2018</v>
      </c>
      <c r="F106" s="38"/>
      <c r="G106" s="35"/>
      <c r="H106" s="41">
        <f>P106/(G$102*8760)</f>
        <v>0.60266057589956334</v>
      </c>
      <c r="I106" s="40"/>
      <c r="J106" s="39"/>
      <c r="K106" s="39"/>
      <c r="L106" s="35"/>
      <c r="M106" s="35"/>
      <c r="N106" s="35">
        <v>7663.94</v>
      </c>
      <c r="O106" s="35">
        <v>9597.7847456022464</v>
      </c>
      <c r="P106" s="35">
        <v>1453921.05</v>
      </c>
      <c r="Q106" s="36">
        <v>5.04E-2</v>
      </c>
      <c r="R106" s="36">
        <f>T106*2000/V106</f>
        <v>0.13117262005550279</v>
      </c>
      <c r="S106" s="35">
        <v>349.83300000000003</v>
      </c>
      <c r="T106" s="35">
        <v>915.21900000000005</v>
      </c>
      <c r="U106" s="35">
        <v>1431724.1</v>
      </c>
      <c r="V106" s="34">
        <v>13954421.275</v>
      </c>
      <c r="W106" s="33" t="s">
        <v>84</v>
      </c>
      <c r="X106" s="33" t="s">
        <v>70</v>
      </c>
      <c r="Z106" s="33" t="s">
        <v>34</v>
      </c>
      <c r="AA106" s="33" t="s">
        <v>83</v>
      </c>
    </row>
    <row r="107" spans="1:27" x14ac:dyDescent="0.25">
      <c r="I107" s="16"/>
      <c r="J107" s="24">
        <v>2018</v>
      </c>
      <c r="K107" s="24">
        <v>2018</v>
      </c>
      <c r="O107" s="5" t="s">
        <v>58</v>
      </c>
      <c r="Q107" s="5"/>
      <c r="R107" s="5"/>
    </row>
    <row r="108" spans="1:27" x14ac:dyDescent="0.25">
      <c r="H108" s="25" t="s">
        <v>45</v>
      </c>
      <c r="I108" s="5">
        <f>G102*8760*0.85</f>
        <v>2050628.4</v>
      </c>
      <c r="J108" s="8">
        <f>Q106</f>
        <v>5.04E-2</v>
      </c>
      <c r="K108" s="8">
        <f>R106</f>
        <v>0.13117262005550279</v>
      </c>
      <c r="L108" s="6">
        <f>O108*I108/1000*J108/2000</f>
        <v>499.55959710603156</v>
      </c>
      <c r="M108" s="6">
        <f>O108*I108/1000*K108/2000</f>
        <v>1300.169468775189</v>
      </c>
      <c r="O108" s="5">
        <f>AVERAGE(O104:O106)</f>
        <v>9667.1798439705763</v>
      </c>
      <c r="Q108" s="12"/>
      <c r="R108" s="12"/>
      <c r="V108" s="13"/>
    </row>
    <row r="109" spans="1:27" x14ac:dyDescent="0.25">
      <c r="G109" s="26"/>
      <c r="H109" s="27" t="s">
        <v>57</v>
      </c>
      <c r="I109" s="5">
        <f>P105</f>
        <v>1571940.49</v>
      </c>
      <c r="J109" s="8">
        <f>Q106</f>
        <v>5.04E-2</v>
      </c>
      <c r="K109" s="8">
        <f>R106</f>
        <v>0.13117262005550279</v>
      </c>
      <c r="L109" s="6">
        <f>O108*I109*J109/2000000</f>
        <v>382.94503180540067</v>
      </c>
      <c r="M109" s="6">
        <f>O108*I109*K109/2000000</f>
        <v>996.66474522127476</v>
      </c>
      <c r="V109" s="13"/>
    </row>
    <row r="110" spans="1:27" s="17" customFormat="1" ht="9" customHeight="1" x14ac:dyDescent="0.25">
      <c r="F110" s="18"/>
      <c r="G110" s="19"/>
      <c r="H110" s="20"/>
      <c r="I110" s="18"/>
      <c r="J110" s="21"/>
      <c r="K110" s="21"/>
      <c r="L110" s="19"/>
      <c r="M110" s="19"/>
      <c r="N110" s="19"/>
      <c r="O110" s="19"/>
      <c r="P110" s="19"/>
      <c r="Q110" s="22"/>
      <c r="R110" s="19"/>
      <c r="S110" s="19"/>
      <c r="T110" s="19"/>
      <c r="U110" s="19"/>
      <c r="V110" s="23"/>
    </row>
    <row r="111" spans="1:27" s="33" customFormat="1" x14ac:dyDescent="0.25">
      <c r="A111" s="33" t="s">
        <v>62</v>
      </c>
      <c r="B111" s="33" t="s">
        <v>78</v>
      </c>
      <c r="C111" s="33">
        <v>492</v>
      </c>
      <c r="D111" s="33">
        <v>6</v>
      </c>
      <c r="E111" s="33">
        <v>2014</v>
      </c>
      <c r="F111" s="38"/>
      <c r="G111" s="35">
        <v>75</v>
      </c>
      <c r="H111" s="41">
        <f>P111/(G$111*8760)</f>
        <v>0.66668879756468791</v>
      </c>
      <c r="I111" s="38"/>
      <c r="J111" s="37"/>
      <c r="K111" s="37"/>
      <c r="L111" s="35"/>
      <c r="M111" s="35"/>
      <c r="N111" s="35">
        <v>6459.75</v>
      </c>
      <c r="O111" s="35">
        <f>V111/P111*1000</f>
        <v>12038.845005008281</v>
      </c>
      <c r="P111" s="35">
        <v>438014.54</v>
      </c>
      <c r="Q111" s="36">
        <v>0.2261</v>
      </c>
      <c r="R111" s="36">
        <f>T111*2000/V111</f>
        <v>0.48230623333962075</v>
      </c>
      <c r="S111" s="35">
        <v>608.18600000000004</v>
      </c>
      <c r="T111" s="35">
        <v>1271.646</v>
      </c>
      <c r="U111" s="35">
        <v>550003.48400000005</v>
      </c>
      <c r="V111" s="34">
        <v>5273189.1569999997</v>
      </c>
      <c r="W111" s="33" t="s">
        <v>60</v>
      </c>
      <c r="X111" s="33" t="s">
        <v>60</v>
      </c>
      <c r="Y111" s="33" t="s">
        <v>19</v>
      </c>
      <c r="AA111" s="33" t="s">
        <v>82</v>
      </c>
    </row>
    <row r="112" spans="1:27" s="33" customFormat="1" x14ac:dyDescent="0.25">
      <c r="A112" s="33" t="s">
        <v>62</v>
      </c>
      <c r="B112" s="33" t="s">
        <v>78</v>
      </c>
      <c r="C112" s="33">
        <v>492</v>
      </c>
      <c r="D112" s="33">
        <v>6</v>
      </c>
      <c r="E112" s="33">
        <v>2015</v>
      </c>
      <c r="F112" s="38"/>
      <c r="G112" s="35"/>
      <c r="H112" s="41">
        <f>P112/(G$111*8760)</f>
        <v>0.79266961948249615</v>
      </c>
      <c r="I112" s="38"/>
      <c r="J112" s="37"/>
      <c r="K112" s="37"/>
      <c r="L112" s="35"/>
      <c r="M112" s="35"/>
      <c r="N112" s="35">
        <v>8141.31</v>
      </c>
      <c r="O112" s="35">
        <f>V112/P112*1000</f>
        <v>11884.300687152527</v>
      </c>
      <c r="P112" s="35">
        <v>520783.94</v>
      </c>
      <c r="Q112" s="36">
        <v>0.2147</v>
      </c>
      <c r="R112" s="36">
        <f>T112*2000/V112</f>
        <v>0.46781425987370368</v>
      </c>
      <c r="S112" s="35">
        <v>670.46799999999996</v>
      </c>
      <c r="T112" s="35">
        <v>1447.6869999999999</v>
      </c>
      <c r="U112" s="35">
        <v>648812.54700000002</v>
      </c>
      <c r="V112" s="34">
        <v>6189152.9359999998</v>
      </c>
      <c r="W112" s="33" t="s">
        <v>60</v>
      </c>
      <c r="X112" s="33" t="s">
        <v>60</v>
      </c>
      <c r="Y112" s="33" t="s">
        <v>19</v>
      </c>
      <c r="AA112" s="33" t="s">
        <v>29</v>
      </c>
    </row>
    <row r="113" spans="1:27" s="33" customFormat="1" x14ac:dyDescent="0.25">
      <c r="A113" s="33" t="s">
        <v>62</v>
      </c>
      <c r="B113" s="33" t="s">
        <v>78</v>
      </c>
      <c r="C113" s="33">
        <v>492</v>
      </c>
      <c r="D113" s="33">
        <v>6</v>
      </c>
      <c r="E113" s="33">
        <v>2016</v>
      </c>
      <c r="F113" s="38" t="s">
        <v>64</v>
      </c>
      <c r="G113" s="35"/>
      <c r="H113" s="41">
        <f>P113/(G$111*8760)</f>
        <v>0.60331846270928458</v>
      </c>
      <c r="I113" s="38"/>
      <c r="J113" s="37"/>
      <c r="K113" s="37"/>
      <c r="L113" s="35"/>
      <c r="M113" s="35"/>
      <c r="N113" s="35">
        <v>7270.9</v>
      </c>
      <c r="O113" s="35">
        <f>V113/P113*1000</f>
        <v>11714.790677123328</v>
      </c>
      <c r="P113" s="35">
        <v>396380.23</v>
      </c>
      <c r="Q113" s="36">
        <v>0.20749999999999999</v>
      </c>
      <c r="R113" s="36">
        <f>T113*2000/V113</f>
        <v>0.31187432700755086</v>
      </c>
      <c r="S113" s="35">
        <v>489.88400000000001</v>
      </c>
      <c r="T113" s="35">
        <v>724.096</v>
      </c>
      <c r="U113" s="35">
        <v>485440.65600000002</v>
      </c>
      <c r="V113" s="34">
        <v>4643511.4230000004</v>
      </c>
      <c r="W113" s="33" t="s">
        <v>60</v>
      </c>
      <c r="X113" s="33" t="s">
        <v>60</v>
      </c>
      <c r="Y113" s="33" t="s">
        <v>19</v>
      </c>
      <c r="Z113" s="33" t="s">
        <v>81</v>
      </c>
      <c r="AA113" s="33" t="s">
        <v>29</v>
      </c>
    </row>
    <row r="114" spans="1:27" s="33" customFormat="1" x14ac:dyDescent="0.25">
      <c r="A114" s="33" t="s">
        <v>62</v>
      </c>
      <c r="B114" s="33" t="s">
        <v>78</v>
      </c>
      <c r="C114" s="33">
        <v>492</v>
      </c>
      <c r="D114" s="33">
        <v>6</v>
      </c>
      <c r="E114" s="33">
        <v>2017</v>
      </c>
      <c r="F114" s="38"/>
      <c r="G114" s="35"/>
      <c r="H114" s="41">
        <f>P114/(G$111*8760)</f>
        <v>0.68182674277016742</v>
      </c>
      <c r="I114" s="40"/>
      <c r="J114" s="39"/>
      <c r="K114" s="39"/>
      <c r="L114" s="35"/>
      <c r="M114" s="35"/>
      <c r="N114" s="35">
        <v>7916.02</v>
      </c>
      <c r="O114" s="35">
        <f>V114/P114*1000</f>
        <v>11382.062257901187</v>
      </c>
      <c r="P114" s="35">
        <v>447960.17</v>
      </c>
      <c r="Q114" s="36">
        <v>0.215</v>
      </c>
      <c r="R114" s="36">
        <f>T114*2000/V114</f>
        <v>3.2004954702131452E-2</v>
      </c>
      <c r="S114" s="35">
        <v>555.53499999999997</v>
      </c>
      <c r="T114" s="35">
        <v>81.591999999999999</v>
      </c>
      <c r="U114" s="35">
        <v>532618.13</v>
      </c>
      <c r="V114" s="34">
        <v>5098710.5439999998</v>
      </c>
      <c r="W114" s="33" t="s">
        <v>60</v>
      </c>
      <c r="X114" s="33" t="s">
        <v>60</v>
      </c>
      <c r="Y114" s="33" t="s">
        <v>19</v>
      </c>
      <c r="Z114" s="33" t="s">
        <v>77</v>
      </c>
      <c r="AA114" s="33" t="s">
        <v>29</v>
      </c>
    </row>
    <row r="115" spans="1:27" s="33" customFormat="1" x14ac:dyDescent="0.25">
      <c r="A115" s="33" t="s">
        <v>62</v>
      </c>
      <c r="B115" s="33" t="s">
        <v>78</v>
      </c>
      <c r="C115" s="33">
        <v>492</v>
      </c>
      <c r="D115" s="33">
        <v>6</v>
      </c>
      <c r="E115" s="33">
        <v>2018</v>
      </c>
      <c r="F115" s="38"/>
      <c r="G115" s="35"/>
      <c r="H115" s="41">
        <f>P115/(G$111*8760)</f>
        <v>0.5529070471841705</v>
      </c>
      <c r="I115" s="40"/>
      <c r="J115" s="39"/>
      <c r="K115" s="39"/>
      <c r="L115" s="35"/>
      <c r="M115" s="35"/>
      <c r="N115" s="35">
        <v>6682.38</v>
      </c>
      <c r="O115" s="35">
        <v>11746.520055212257</v>
      </c>
      <c r="P115" s="35">
        <v>363259.93</v>
      </c>
      <c r="Q115" s="36">
        <v>0.21729999999999999</v>
      </c>
      <c r="R115" s="36">
        <f>T115*2000/V115</f>
        <v>3.0638568744646367E-2</v>
      </c>
      <c r="S115" s="35">
        <v>470.98200000000003</v>
      </c>
      <c r="T115" s="35">
        <v>65.367999999999995</v>
      </c>
      <c r="U115" s="35">
        <v>446188.99599999998</v>
      </c>
      <c r="V115" s="34">
        <v>4267040.0530000003</v>
      </c>
      <c r="W115" s="33" t="s">
        <v>60</v>
      </c>
      <c r="X115" s="33" t="s">
        <v>60</v>
      </c>
      <c r="Z115" s="33" t="s">
        <v>77</v>
      </c>
      <c r="AA115" s="33" t="s">
        <v>29</v>
      </c>
    </row>
    <row r="116" spans="1:27" x14ac:dyDescent="0.25">
      <c r="I116" s="16"/>
      <c r="J116" s="24">
        <v>2018</v>
      </c>
      <c r="K116" s="24">
        <v>2018</v>
      </c>
      <c r="O116" s="5" t="s">
        <v>58</v>
      </c>
      <c r="Q116" s="5"/>
      <c r="R116" s="5"/>
    </row>
    <row r="117" spans="1:27" x14ac:dyDescent="0.25">
      <c r="H117" s="25" t="s">
        <v>45</v>
      </c>
      <c r="I117" s="5">
        <f>G111*8760*0.85</f>
        <v>558450</v>
      </c>
      <c r="J117" s="8">
        <f>Q115</f>
        <v>0.21729999999999999</v>
      </c>
      <c r="K117" s="8">
        <f>R115</f>
        <v>3.0638568744646367E-2</v>
      </c>
      <c r="L117" s="6">
        <f>O117*I117/1000*J117/2000</f>
        <v>704.71410029370418</v>
      </c>
      <c r="M117" s="6">
        <f>O117*I117/1000*K117/2000</f>
        <v>99.362316645974573</v>
      </c>
      <c r="O117" s="5">
        <f>AVERAGE(O113:O115)</f>
        <v>11614.457663412257</v>
      </c>
      <c r="Q117" s="12"/>
      <c r="R117" s="12"/>
      <c r="V117" s="13"/>
    </row>
    <row r="118" spans="1:27" x14ac:dyDescent="0.25">
      <c r="G118" s="26"/>
      <c r="H118" s="27" t="s">
        <v>57</v>
      </c>
      <c r="I118" s="5">
        <f>P114</f>
        <v>447960.17</v>
      </c>
      <c r="J118" s="8">
        <f>Q115</f>
        <v>0.21729999999999999</v>
      </c>
      <c r="K118" s="8">
        <f>R115</f>
        <v>3.0638568744646367E-2</v>
      </c>
      <c r="L118" s="6">
        <f>O117*I118*J118/2000000</f>
        <v>565.28578774995924</v>
      </c>
      <c r="M118" s="6">
        <f>O117*I118*K118/2000000</f>
        <v>79.703393779791554</v>
      </c>
      <c r="V118" s="13"/>
    </row>
    <row r="119" spans="1:27" s="17" customFormat="1" ht="9" customHeight="1" x14ac:dyDescent="0.25">
      <c r="F119" s="18"/>
      <c r="G119" s="19"/>
      <c r="H119" s="20"/>
      <c r="I119" s="18"/>
      <c r="J119" s="21"/>
      <c r="K119" s="21"/>
      <c r="L119" s="19"/>
      <c r="M119" s="19"/>
      <c r="N119" s="19"/>
      <c r="O119" s="19"/>
      <c r="P119" s="19"/>
      <c r="Q119" s="22"/>
      <c r="R119" s="19"/>
      <c r="S119" s="19"/>
      <c r="T119" s="19"/>
      <c r="U119" s="19"/>
      <c r="V119" s="23"/>
    </row>
    <row r="120" spans="1:27" s="33" customFormat="1" x14ac:dyDescent="0.25">
      <c r="A120" s="33" t="s">
        <v>62</v>
      </c>
      <c r="B120" s="33" t="s">
        <v>78</v>
      </c>
      <c r="C120" s="33">
        <v>492</v>
      </c>
      <c r="D120" s="33">
        <v>7</v>
      </c>
      <c r="E120" s="33">
        <v>2014</v>
      </c>
      <c r="F120" s="38"/>
      <c r="G120" s="35">
        <v>132</v>
      </c>
      <c r="H120" s="41">
        <f>P120/(G$120*8760)</f>
        <v>0.61525952158572028</v>
      </c>
      <c r="I120" s="38"/>
      <c r="J120" s="37"/>
      <c r="K120" s="37"/>
      <c r="L120" s="35"/>
      <c r="M120" s="35"/>
      <c r="N120" s="35">
        <v>5978.55</v>
      </c>
      <c r="O120" s="35">
        <f>V120/P120*1000</f>
        <v>10847.538704381775</v>
      </c>
      <c r="P120" s="35">
        <v>711436.89</v>
      </c>
      <c r="Q120" s="36">
        <v>0.2324</v>
      </c>
      <c r="R120" s="36">
        <f>T120*2000/V120</f>
        <v>0.49303055125528239</v>
      </c>
      <c r="S120" s="35">
        <v>923.99699999999996</v>
      </c>
      <c r="T120" s="35">
        <v>1902.442</v>
      </c>
      <c r="U120" s="35">
        <v>805675.59600000002</v>
      </c>
      <c r="V120" s="34">
        <v>7717339.2000000002</v>
      </c>
      <c r="W120" s="33" t="s">
        <v>60</v>
      </c>
      <c r="X120" s="33" t="s">
        <v>60</v>
      </c>
      <c r="Y120" s="33" t="s">
        <v>19</v>
      </c>
      <c r="AA120" s="33" t="s">
        <v>80</v>
      </c>
    </row>
    <row r="121" spans="1:27" s="33" customFormat="1" x14ac:dyDescent="0.25">
      <c r="A121" s="33" t="s">
        <v>62</v>
      </c>
      <c r="B121" s="33" t="s">
        <v>78</v>
      </c>
      <c r="C121" s="33">
        <v>492</v>
      </c>
      <c r="D121" s="33">
        <v>7</v>
      </c>
      <c r="E121" s="33">
        <v>2015</v>
      </c>
      <c r="F121" s="38"/>
      <c r="G121" s="35"/>
      <c r="H121" s="41">
        <f>P121/(G$120*8760)</f>
        <v>0.66264085201328349</v>
      </c>
      <c r="I121" s="38"/>
      <c r="J121" s="37"/>
      <c r="K121" s="37"/>
      <c r="L121" s="35"/>
      <c r="M121" s="35"/>
      <c r="N121" s="35">
        <v>7236.53</v>
      </c>
      <c r="O121" s="35">
        <f>V121/P121*1000</f>
        <v>10822.449825989073</v>
      </c>
      <c r="P121" s="35">
        <v>766224.87</v>
      </c>
      <c r="Q121" s="36">
        <v>0.22839999999999999</v>
      </c>
      <c r="R121" s="36">
        <f>T121*2000/V121</f>
        <v>0.46590153931896622</v>
      </c>
      <c r="S121" s="35">
        <v>972.28499999999997</v>
      </c>
      <c r="T121" s="35">
        <v>1931.7280000000001</v>
      </c>
      <c r="U121" s="35">
        <v>867269.70200000005</v>
      </c>
      <c r="V121" s="34">
        <v>8292430.2110000001</v>
      </c>
      <c r="W121" s="33" t="s">
        <v>60</v>
      </c>
      <c r="X121" s="33" t="s">
        <v>60</v>
      </c>
      <c r="Y121" s="33" t="s">
        <v>19</v>
      </c>
      <c r="AA121" s="33" t="s">
        <v>29</v>
      </c>
    </row>
    <row r="122" spans="1:27" s="33" customFormat="1" x14ac:dyDescent="0.25">
      <c r="A122" s="33" t="s">
        <v>62</v>
      </c>
      <c r="B122" s="33" t="s">
        <v>78</v>
      </c>
      <c r="C122" s="33">
        <v>492</v>
      </c>
      <c r="D122" s="33">
        <v>7</v>
      </c>
      <c r="E122" s="33">
        <v>2016</v>
      </c>
      <c r="F122" s="38" t="s">
        <v>64</v>
      </c>
      <c r="G122" s="35"/>
      <c r="H122" s="41">
        <f>P122/(G$120*8760)</f>
        <v>0.64930891967621418</v>
      </c>
      <c r="I122" s="38"/>
      <c r="J122" s="37"/>
      <c r="K122" s="37"/>
      <c r="L122" s="35"/>
      <c r="M122" s="35"/>
      <c r="N122" s="35">
        <v>8125.17</v>
      </c>
      <c r="O122" s="35">
        <f>V122/P122*1000</f>
        <v>10586.865858767336</v>
      </c>
      <c r="P122" s="35">
        <v>750808.89</v>
      </c>
      <c r="Q122" s="36">
        <v>0.23089999999999999</v>
      </c>
      <c r="R122" s="36">
        <f>T122*2000/V122</f>
        <v>0.2243910428144073</v>
      </c>
      <c r="S122" s="35">
        <v>941.00199999999995</v>
      </c>
      <c r="T122" s="35">
        <v>891.81</v>
      </c>
      <c r="U122" s="35">
        <v>832746.68</v>
      </c>
      <c r="V122" s="34">
        <v>7948713.0039999997</v>
      </c>
      <c r="W122" s="33" t="s">
        <v>60</v>
      </c>
      <c r="X122" s="33" t="s">
        <v>60</v>
      </c>
      <c r="Y122" s="33" t="s">
        <v>19</v>
      </c>
      <c r="Z122" s="33" t="s">
        <v>79</v>
      </c>
      <c r="AA122" s="33" t="s">
        <v>29</v>
      </c>
    </row>
    <row r="123" spans="1:27" s="33" customFormat="1" x14ac:dyDescent="0.25">
      <c r="A123" s="33" t="s">
        <v>62</v>
      </c>
      <c r="B123" s="33" t="s">
        <v>78</v>
      </c>
      <c r="C123" s="33">
        <v>492</v>
      </c>
      <c r="D123" s="33">
        <v>7</v>
      </c>
      <c r="E123" s="33">
        <v>2017</v>
      </c>
      <c r="F123" s="38"/>
      <c r="G123" s="35"/>
      <c r="H123" s="41">
        <f>P123/(G$120*8760)</f>
        <v>0.71031473986439742</v>
      </c>
      <c r="I123" s="40"/>
      <c r="J123" s="39"/>
      <c r="K123" s="39"/>
      <c r="L123" s="35"/>
      <c r="M123" s="35"/>
      <c r="N123" s="35">
        <v>8355.06</v>
      </c>
      <c r="O123" s="35">
        <f>V123/P123*1000</f>
        <v>10631.924448293821</v>
      </c>
      <c r="P123" s="35">
        <v>821351.14</v>
      </c>
      <c r="Q123" s="36">
        <v>0.22770000000000001</v>
      </c>
      <c r="R123" s="36">
        <f>T123*2000/V123</f>
        <v>5.8264583924936941E-2</v>
      </c>
      <c r="S123" s="35">
        <v>1016.42</v>
      </c>
      <c r="T123" s="35">
        <v>254.399</v>
      </c>
      <c r="U123" s="35">
        <v>915125.45400000003</v>
      </c>
      <c r="V123" s="34">
        <v>8732543.2660000008</v>
      </c>
      <c r="W123" s="33" t="s">
        <v>60</v>
      </c>
      <c r="X123" s="33" t="s">
        <v>60</v>
      </c>
      <c r="Y123" s="33" t="s">
        <v>19</v>
      </c>
      <c r="Z123" s="33" t="s">
        <v>77</v>
      </c>
      <c r="AA123" s="33" t="s">
        <v>29</v>
      </c>
    </row>
    <row r="124" spans="1:27" s="33" customFormat="1" x14ac:dyDescent="0.25">
      <c r="A124" s="33" t="s">
        <v>62</v>
      </c>
      <c r="B124" s="33" t="s">
        <v>78</v>
      </c>
      <c r="C124" s="33">
        <v>492</v>
      </c>
      <c r="D124" s="33">
        <v>7</v>
      </c>
      <c r="E124" s="33">
        <v>2018</v>
      </c>
      <c r="F124" s="38"/>
      <c r="G124" s="35"/>
      <c r="H124" s="41">
        <f>P124/(G$120*8760)</f>
        <v>0.57427752698215029</v>
      </c>
      <c r="I124" s="40"/>
      <c r="J124" s="39"/>
      <c r="K124" s="39"/>
      <c r="L124" s="35"/>
      <c r="M124" s="35"/>
      <c r="N124" s="35">
        <v>7011.16</v>
      </c>
      <c r="O124" s="35">
        <v>10512.559449904113</v>
      </c>
      <c r="P124" s="35">
        <v>664048.59</v>
      </c>
      <c r="Q124" s="36">
        <v>0.22950000000000001</v>
      </c>
      <c r="R124" s="36">
        <f>T124*2000/V124</f>
        <v>2.4658027761053771E-2</v>
      </c>
      <c r="S124" s="35">
        <v>822.54899999999998</v>
      </c>
      <c r="T124" s="35">
        <v>86.066999999999993</v>
      </c>
      <c r="U124" s="35">
        <v>730532.63500000001</v>
      </c>
      <c r="V124" s="34">
        <v>6980850.2800000003</v>
      </c>
      <c r="W124" s="33" t="s">
        <v>60</v>
      </c>
      <c r="X124" s="33" t="s">
        <v>60</v>
      </c>
      <c r="Z124" s="33" t="s">
        <v>77</v>
      </c>
      <c r="AA124" s="33" t="s">
        <v>29</v>
      </c>
    </row>
    <row r="125" spans="1:27" x14ac:dyDescent="0.25">
      <c r="I125" s="16"/>
      <c r="J125" s="24">
        <v>2018</v>
      </c>
      <c r="K125" s="24">
        <v>2018</v>
      </c>
      <c r="O125" s="5" t="s">
        <v>58</v>
      </c>
      <c r="Q125" s="5"/>
      <c r="R125" s="5"/>
    </row>
    <row r="126" spans="1:27" x14ac:dyDescent="0.25">
      <c r="H126" s="25" t="s">
        <v>45</v>
      </c>
      <c r="I126" s="5">
        <f>G120*8760*0.85</f>
        <v>982872</v>
      </c>
      <c r="J126" s="8">
        <f>Q124</f>
        <v>0.22950000000000001</v>
      </c>
      <c r="K126" s="8">
        <f>R124</f>
        <v>2.4658027761053771E-2</v>
      </c>
      <c r="L126" s="6">
        <f>O126*I126/1000*J126/2000</f>
        <v>1192.9354613360447</v>
      </c>
      <c r="M126" s="6">
        <f>O126*I126/1000*K126/2000</f>
        <v>128.17183321468269</v>
      </c>
      <c r="O126" s="5">
        <f>AVERAGE(O122:O124)</f>
        <v>10577.116585655089</v>
      </c>
      <c r="Q126" s="12"/>
      <c r="R126" s="12"/>
      <c r="V126" s="13"/>
    </row>
    <row r="127" spans="1:27" x14ac:dyDescent="0.25">
      <c r="G127" s="26"/>
      <c r="H127" s="27" t="s">
        <v>57</v>
      </c>
      <c r="I127" s="5">
        <f>P123</f>
        <v>821351.14</v>
      </c>
      <c r="J127" s="8">
        <f>Q124</f>
        <v>0.22950000000000001</v>
      </c>
      <c r="K127" s="8">
        <f>R124</f>
        <v>2.4658027761053771E-2</v>
      </c>
      <c r="L127" s="6">
        <f>O126*I127*J127/2000000</f>
        <v>996.89369634579703</v>
      </c>
      <c r="M127" s="6">
        <f>O126*I127*K127/2000000</f>
        <v>107.10863807980031</v>
      </c>
      <c r="V127" s="13"/>
    </row>
    <row r="128" spans="1:27" s="17" customFormat="1" ht="9" customHeight="1" x14ac:dyDescent="0.25">
      <c r="F128" s="18"/>
      <c r="G128" s="19"/>
      <c r="H128" s="20"/>
      <c r="I128" s="18"/>
      <c r="J128" s="21"/>
      <c r="K128" s="21"/>
      <c r="L128" s="19"/>
      <c r="M128" s="19"/>
      <c r="N128" s="19"/>
      <c r="O128" s="19"/>
      <c r="P128" s="19"/>
      <c r="Q128" s="22"/>
      <c r="R128" s="19"/>
      <c r="S128" s="19"/>
      <c r="T128" s="19"/>
      <c r="U128" s="19"/>
      <c r="V128" s="23"/>
    </row>
    <row r="129" spans="1:27" s="33" customFormat="1" x14ac:dyDescent="0.25">
      <c r="A129" s="33" t="s">
        <v>62</v>
      </c>
      <c r="B129" s="33" t="s">
        <v>71</v>
      </c>
      <c r="C129" s="33">
        <v>6248</v>
      </c>
      <c r="D129" s="33">
        <v>1</v>
      </c>
      <c r="E129" s="33">
        <v>2014</v>
      </c>
      <c r="F129" s="38" t="s">
        <v>76</v>
      </c>
      <c r="G129" s="35">
        <v>552.29999999999995</v>
      </c>
      <c r="H129" s="41">
        <f>P129/(G$129*8760)</f>
        <v>0.60394631168786073</v>
      </c>
      <c r="I129" s="38"/>
      <c r="J129" s="37"/>
      <c r="K129" s="37"/>
      <c r="L129" s="35"/>
      <c r="M129" s="35"/>
      <c r="N129" s="35">
        <v>6452.62</v>
      </c>
      <c r="O129" s="35">
        <f>V129/P129*1000</f>
        <v>10992.252057066313</v>
      </c>
      <c r="P129" s="35">
        <v>2921981.64</v>
      </c>
      <c r="Q129" s="36">
        <v>0.1069</v>
      </c>
      <c r="R129" s="36">
        <f>T129*2000/V129</f>
        <v>0.34299391541662505</v>
      </c>
      <c r="S129" s="35">
        <v>1689.6669999999999</v>
      </c>
      <c r="T129" s="35">
        <v>5508.3379999999997</v>
      </c>
      <c r="U129" s="35">
        <v>3367394.662</v>
      </c>
      <c r="V129" s="34">
        <v>32119158.693</v>
      </c>
      <c r="W129" s="33" t="s">
        <v>70</v>
      </c>
      <c r="X129" s="33" t="s">
        <v>70</v>
      </c>
      <c r="Y129" s="33" t="s">
        <v>19</v>
      </c>
      <c r="Z129" s="33" t="s">
        <v>75</v>
      </c>
      <c r="AA129" s="33" t="s">
        <v>74</v>
      </c>
    </row>
    <row r="130" spans="1:27" s="33" customFormat="1" x14ac:dyDescent="0.25">
      <c r="A130" s="33" t="s">
        <v>62</v>
      </c>
      <c r="B130" s="33" t="s">
        <v>71</v>
      </c>
      <c r="C130" s="33">
        <v>6248</v>
      </c>
      <c r="D130" s="33">
        <v>1</v>
      </c>
      <c r="E130" s="33">
        <v>2015</v>
      </c>
      <c r="F130" s="38"/>
      <c r="G130" s="35"/>
      <c r="H130" s="41">
        <f>P130/(G$129*8760)</f>
        <v>0.76483495130781443</v>
      </c>
      <c r="I130" s="38"/>
      <c r="J130" s="37"/>
      <c r="K130" s="37"/>
      <c r="L130" s="35"/>
      <c r="M130" s="35"/>
      <c r="N130" s="35">
        <v>8139.25</v>
      </c>
      <c r="O130" s="35">
        <f>V130/P130*1000</f>
        <v>11637.220591246149</v>
      </c>
      <c r="P130" s="35">
        <v>3700384.69</v>
      </c>
      <c r="Q130" s="36">
        <v>4.9099999999999998E-2</v>
      </c>
      <c r="R130" s="36">
        <f>T130*2000/V130</f>
        <v>8.40612554861178E-2</v>
      </c>
      <c r="S130" s="35">
        <v>1050.0129999999999</v>
      </c>
      <c r="T130" s="35">
        <v>1809.931</v>
      </c>
      <c r="U130" s="35">
        <v>4514415.0659999996</v>
      </c>
      <c r="V130" s="34">
        <v>43062192.909999996</v>
      </c>
      <c r="W130" s="33" t="s">
        <v>70</v>
      </c>
      <c r="X130" s="33" t="s">
        <v>70</v>
      </c>
      <c r="Y130" s="33" t="s">
        <v>19</v>
      </c>
      <c r="Z130" s="33" t="s">
        <v>34</v>
      </c>
      <c r="AA130" s="33" t="s">
        <v>31</v>
      </c>
    </row>
    <row r="131" spans="1:27" s="33" customFormat="1" x14ac:dyDescent="0.25">
      <c r="A131" s="33" t="s">
        <v>62</v>
      </c>
      <c r="B131" s="33" t="s">
        <v>71</v>
      </c>
      <c r="C131" s="33">
        <v>6248</v>
      </c>
      <c r="D131" s="33">
        <v>1</v>
      </c>
      <c r="E131" s="33">
        <v>2016</v>
      </c>
      <c r="F131" s="38" t="s">
        <v>73</v>
      </c>
      <c r="G131" s="35"/>
      <c r="H131" s="41">
        <f>P131/(G$129*8760)</f>
        <v>0.60627806755808211</v>
      </c>
      <c r="I131" s="38"/>
      <c r="J131" s="37"/>
      <c r="K131" s="37"/>
      <c r="L131" s="35"/>
      <c r="M131" s="35"/>
      <c r="N131" s="35">
        <v>6617.63</v>
      </c>
      <c r="O131" s="35">
        <f>V131/P131*1000</f>
        <v>11064.887023666906</v>
      </c>
      <c r="P131" s="35">
        <v>2933263.02</v>
      </c>
      <c r="Q131" s="36">
        <v>5.1400000000000001E-2</v>
      </c>
      <c r="R131" s="36">
        <f>T131*2000/V131</f>
        <v>9.204274676928284E-2</v>
      </c>
      <c r="S131" s="35">
        <v>840.00900000000001</v>
      </c>
      <c r="T131" s="35">
        <v>1493.68</v>
      </c>
      <c r="U131" s="35">
        <v>3402982.267</v>
      </c>
      <c r="V131" s="34">
        <v>32456223.927000001</v>
      </c>
      <c r="W131" s="33" t="s">
        <v>70</v>
      </c>
      <c r="X131" s="33" t="s">
        <v>70</v>
      </c>
      <c r="Y131" s="33" t="s">
        <v>19</v>
      </c>
      <c r="Z131" s="33" t="s">
        <v>34</v>
      </c>
      <c r="AA131" s="33" t="s">
        <v>31</v>
      </c>
    </row>
    <row r="132" spans="1:27" s="33" customFormat="1" x14ac:dyDescent="0.25">
      <c r="A132" s="33" t="s">
        <v>62</v>
      </c>
      <c r="B132" s="33" t="s">
        <v>71</v>
      </c>
      <c r="C132" s="33">
        <v>6248</v>
      </c>
      <c r="D132" s="33">
        <v>1</v>
      </c>
      <c r="E132" s="33">
        <v>2017</v>
      </c>
      <c r="F132" s="38" t="s">
        <v>72</v>
      </c>
      <c r="G132" s="35"/>
      <c r="H132" s="41">
        <f>P132/(G$129*8760)</f>
        <v>0.78701263169295355</v>
      </c>
      <c r="I132" s="40"/>
      <c r="J132" s="39"/>
      <c r="K132" s="39"/>
      <c r="L132" s="35"/>
      <c r="M132" s="35"/>
      <c r="N132" s="35">
        <v>8432.3799999999992</v>
      </c>
      <c r="O132" s="35">
        <f>V132/P132*1000</f>
        <v>10964.760067419362</v>
      </c>
      <c r="P132" s="35">
        <v>3807683.59</v>
      </c>
      <c r="Q132" s="36">
        <v>5.5100000000000003E-2</v>
      </c>
      <c r="R132" s="36">
        <f>T132*2000/V132</f>
        <v>9.1310065403786597E-2</v>
      </c>
      <c r="S132" s="35">
        <v>1157.1389999999999</v>
      </c>
      <c r="T132" s="35">
        <v>1906.1130000000001</v>
      </c>
      <c r="U132" s="35">
        <v>4375178.3559999997</v>
      </c>
      <c r="V132" s="34">
        <v>41750336.976999998</v>
      </c>
      <c r="W132" s="33" t="s">
        <v>70</v>
      </c>
      <c r="X132" s="33" t="s">
        <v>70</v>
      </c>
      <c r="Y132" s="33" t="s">
        <v>19</v>
      </c>
      <c r="Z132" s="33" t="s">
        <v>34</v>
      </c>
      <c r="AA132" s="33" t="s">
        <v>31</v>
      </c>
    </row>
    <row r="133" spans="1:27" s="33" customFormat="1" x14ac:dyDescent="0.25">
      <c r="A133" s="33" t="s">
        <v>62</v>
      </c>
      <c r="B133" s="33" t="s">
        <v>71</v>
      </c>
      <c r="C133" s="33">
        <v>6248</v>
      </c>
      <c r="D133" s="33">
        <v>1</v>
      </c>
      <c r="E133" s="33">
        <v>2018</v>
      </c>
      <c r="F133" s="38"/>
      <c r="G133" s="35"/>
      <c r="H133" s="41">
        <f>P133/(G$129*8760)</f>
        <v>0.73534119047205659</v>
      </c>
      <c r="I133" s="40"/>
      <c r="J133" s="39"/>
      <c r="K133" s="39"/>
      <c r="L133" s="35"/>
      <c r="M133" s="35"/>
      <c r="N133" s="35">
        <v>8534.0499999999993</v>
      </c>
      <c r="O133" s="35">
        <v>10741.608682990438</v>
      </c>
      <c r="P133" s="35">
        <v>3557689.51</v>
      </c>
      <c r="Q133" s="36">
        <v>5.6500000000000002E-2</v>
      </c>
      <c r="R133" s="36">
        <f>T133*2000/V133</f>
        <v>9.7742139040229173E-2</v>
      </c>
      <c r="S133" s="35">
        <v>1113.4159999999999</v>
      </c>
      <c r="T133" s="35">
        <v>1867.623</v>
      </c>
      <c r="U133" s="35">
        <v>4007449.21</v>
      </c>
      <c r="V133" s="34">
        <v>38215308.531999998</v>
      </c>
      <c r="W133" s="33" t="s">
        <v>70</v>
      </c>
      <c r="X133" s="33" t="s">
        <v>70</v>
      </c>
      <c r="Z133" s="33" t="s">
        <v>34</v>
      </c>
      <c r="AA133" s="33" t="s">
        <v>31</v>
      </c>
    </row>
    <row r="134" spans="1:27" x14ac:dyDescent="0.25">
      <c r="I134" s="16"/>
      <c r="J134" s="24" t="s">
        <v>56</v>
      </c>
      <c r="K134" s="24" t="s">
        <v>56</v>
      </c>
      <c r="O134" s="5" t="s">
        <v>58</v>
      </c>
      <c r="Q134" s="5" t="s">
        <v>58</v>
      </c>
      <c r="R134" s="5" t="s">
        <v>58</v>
      </c>
    </row>
    <row r="135" spans="1:27" x14ac:dyDescent="0.25">
      <c r="H135" s="25" t="s">
        <v>45</v>
      </c>
      <c r="I135" s="5">
        <f>G129*8760*0.85</f>
        <v>4112425.8</v>
      </c>
      <c r="J135" s="8">
        <f>Q135</f>
        <v>5.4333333333333338E-2</v>
      </c>
      <c r="K135" s="8">
        <f>R135</f>
        <v>9.3698317071099532E-2</v>
      </c>
      <c r="L135" s="6">
        <f>O135*I135/1000*J135/2000</f>
        <v>1220.4114062347255</v>
      </c>
      <c r="M135" s="6">
        <f>O135*I135/1000*K135/2000</f>
        <v>2104.6103355564619</v>
      </c>
      <c r="O135" s="5">
        <f>AVERAGE(O131:O133)</f>
        <v>10923.751924692237</v>
      </c>
      <c r="Q135" s="12">
        <f>AVERAGE(Q131:Q133)</f>
        <v>5.4333333333333338E-2</v>
      </c>
      <c r="R135" s="12">
        <f>AVERAGE(R131:R133)</f>
        <v>9.3698317071099532E-2</v>
      </c>
      <c r="V135" s="13"/>
    </row>
    <row r="136" spans="1:27" x14ac:dyDescent="0.25">
      <c r="G136" s="26"/>
      <c r="H136" s="27" t="s">
        <v>57</v>
      </c>
      <c r="I136" s="5">
        <f>P132</f>
        <v>3807683.59</v>
      </c>
      <c r="J136" s="8">
        <f>Q135</f>
        <v>5.4333333333333338E-2</v>
      </c>
      <c r="K136" s="8">
        <f>R135</f>
        <v>9.3698317071099532E-2</v>
      </c>
      <c r="L136" s="6">
        <f>O135*I136*J136/2000000</f>
        <v>1129.9755206692821</v>
      </c>
      <c r="M136" s="6">
        <f>O135*I136*K136/2000000</f>
        <v>1948.652845734684</v>
      </c>
      <c r="V136" s="13"/>
    </row>
    <row r="137" spans="1:27" s="17" customFormat="1" ht="9" customHeight="1" x14ac:dyDescent="0.25">
      <c r="F137" s="18"/>
      <c r="G137" s="19"/>
      <c r="H137" s="20"/>
      <c r="I137" s="18"/>
      <c r="J137" s="21"/>
      <c r="K137" s="21"/>
      <c r="L137" s="19"/>
      <c r="M137" s="19"/>
      <c r="N137" s="19"/>
      <c r="O137" s="19"/>
      <c r="P137" s="19"/>
      <c r="Q137" s="22"/>
      <c r="R137" s="19"/>
      <c r="S137" s="19"/>
      <c r="T137" s="19"/>
      <c r="U137" s="19"/>
      <c r="V137" s="23"/>
    </row>
    <row r="138" spans="1:27" s="33" customFormat="1" x14ac:dyDescent="0.25">
      <c r="A138" s="33" t="s">
        <v>62</v>
      </c>
      <c r="B138" s="33" t="s">
        <v>69</v>
      </c>
      <c r="C138" s="33">
        <v>6761</v>
      </c>
      <c r="D138" s="33">
        <v>101</v>
      </c>
      <c r="E138" s="33">
        <v>2014</v>
      </c>
      <c r="F138" s="38"/>
      <c r="G138" s="35">
        <v>293.60000000000002</v>
      </c>
      <c r="H138" s="41">
        <f>P138/(G$138*8760)</f>
        <v>0.92161082935189675</v>
      </c>
      <c r="I138" s="38"/>
      <c r="J138" s="37"/>
      <c r="K138" s="37"/>
      <c r="L138" s="35"/>
      <c r="M138" s="35"/>
      <c r="N138" s="35">
        <v>8545.7000000000007</v>
      </c>
      <c r="O138" s="35">
        <f>V138/P138*1000</f>
        <v>9502.0146924466753</v>
      </c>
      <c r="P138" s="35">
        <v>2370324.0699999998</v>
      </c>
      <c r="Q138" s="36">
        <v>0.12570000000000001</v>
      </c>
      <c r="R138" s="36">
        <f>T138*2000/V138</f>
        <v>8.071001964410493E-2</v>
      </c>
      <c r="S138" s="35">
        <v>1412.395</v>
      </c>
      <c r="T138" s="35">
        <v>908.91</v>
      </c>
      <c r="U138" s="35">
        <v>2362194.5690000001</v>
      </c>
      <c r="V138" s="34">
        <v>22522854.138999999</v>
      </c>
      <c r="W138" s="33" t="s">
        <v>68</v>
      </c>
      <c r="X138" s="33" t="s">
        <v>68</v>
      </c>
      <c r="Y138" s="33" t="s">
        <v>25</v>
      </c>
      <c r="Z138" s="33" t="s">
        <v>34</v>
      </c>
      <c r="AA138" s="33" t="s">
        <v>67</v>
      </c>
    </row>
    <row r="139" spans="1:27" s="33" customFormat="1" x14ac:dyDescent="0.25">
      <c r="A139" s="33" t="s">
        <v>62</v>
      </c>
      <c r="B139" s="33" t="s">
        <v>69</v>
      </c>
      <c r="C139" s="33">
        <v>6761</v>
      </c>
      <c r="D139" s="33">
        <v>101</v>
      </c>
      <c r="E139" s="33">
        <v>2015</v>
      </c>
      <c r="F139" s="38"/>
      <c r="G139" s="35"/>
      <c r="H139" s="41">
        <f>P139/(G$138*8760)</f>
        <v>0.82328075426449188</v>
      </c>
      <c r="I139" s="38"/>
      <c r="J139" s="37"/>
      <c r="K139" s="37"/>
      <c r="L139" s="35"/>
      <c r="M139" s="35"/>
      <c r="N139" s="35">
        <v>7514.72</v>
      </c>
      <c r="O139" s="35">
        <f>V139/P139*1000</f>
        <v>9097.8357433615565</v>
      </c>
      <c r="P139" s="35">
        <v>2117425.41</v>
      </c>
      <c r="Q139" s="36">
        <v>0.12820000000000001</v>
      </c>
      <c r="R139" s="36">
        <f>T139*2000/V139</f>
        <v>7.9212463906019007E-2</v>
      </c>
      <c r="S139" s="35">
        <v>1230.0550000000001</v>
      </c>
      <c r="T139" s="35">
        <v>762.97400000000005</v>
      </c>
      <c r="U139" s="35">
        <v>2020405.652</v>
      </c>
      <c r="V139" s="34">
        <v>19263988.579</v>
      </c>
      <c r="W139" s="33" t="s">
        <v>68</v>
      </c>
      <c r="X139" s="33" t="s">
        <v>68</v>
      </c>
      <c r="Y139" s="33" t="s">
        <v>25</v>
      </c>
      <c r="Z139" s="33" t="s">
        <v>34</v>
      </c>
      <c r="AA139" s="33" t="s">
        <v>67</v>
      </c>
    </row>
    <row r="140" spans="1:27" s="33" customFormat="1" x14ac:dyDescent="0.25">
      <c r="A140" s="33" t="s">
        <v>62</v>
      </c>
      <c r="B140" s="33" t="s">
        <v>69</v>
      </c>
      <c r="C140" s="33">
        <v>6761</v>
      </c>
      <c r="D140" s="33">
        <v>101</v>
      </c>
      <c r="E140" s="33">
        <v>2016</v>
      </c>
      <c r="F140" s="38"/>
      <c r="G140" s="35"/>
      <c r="H140" s="41">
        <f>P140/(G$138*8760)</f>
        <v>0.94313942881937962</v>
      </c>
      <c r="I140" s="38"/>
      <c r="J140" s="37"/>
      <c r="K140" s="37"/>
      <c r="L140" s="35"/>
      <c r="M140" s="35"/>
      <c r="N140" s="35">
        <v>8581.56</v>
      </c>
      <c r="O140" s="35">
        <f>V140/P140*1000</f>
        <v>9099.7252221709296</v>
      </c>
      <c r="P140" s="35">
        <v>2425694.25</v>
      </c>
      <c r="Q140" s="36">
        <v>0.1187</v>
      </c>
      <c r="R140" s="36">
        <f>T140*2000/V140</f>
        <v>7.9604583333776041E-2</v>
      </c>
      <c r="S140" s="35">
        <v>1306.5219999999999</v>
      </c>
      <c r="T140" s="35">
        <v>878.56200000000001</v>
      </c>
      <c r="U140" s="35">
        <v>2315026.6510000001</v>
      </c>
      <c r="V140" s="34">
        <v>22073151.147999998</v>
      </c>
      <c r="W140" s="33" t="s">
        <v>68</v>
      </c>
      <c r="X140" s="33" t="s">
        <v>68</v>
      </c>
      <c r="Y140" s="33" t="s">
        <v>25</v>
      </c>
      <c r="Z140" s="33" t="s">
        <v>34</v>
      </c>
      <c r="AA140" s="33" t="s">
        <v>67</v>
      </c>
    </row>
    <row r="141" spans="1:27" s="33" customFormat="1" x14ac:dyDescent="0.25">
      <c r="A141" s="33" t="s">
        <v>62</v>
      </c>
      <c r="B141" s="33" t="s">
        <v>69</v>
      </c>
      <c r="C141" s="33">
        <v>6761</v>
      </c>
      <c r="D141" s="33">
        <v>101</v>
      </c>
      <c r="E141" s="33">
        <v>2017</v>
      </c>
      <c r="F141" s="38"/>
      <c r="G141" s="35"/>
      <c r="H141" s="41">
        <f>P141/(G$138*8760)</f>
        <v>0.93321764616226843</v>
      </c>
      <c r="I141" s="40"/>
      <c r="J141" s="39"/>
      <c r="K141" s="39"/>
      <c r="L141" s="35"/>
      <c r="M141" s="35"/>
      <c r="N141" s="35">
        <v>8323.39</v>
      </c>
      <c r="O141" s="35">
        <f>V141/P141*1000</f>
        <v>8982.0547955969541</v>
      </c>
      <c r="P141" s="35">
        <v>2400176.06</v>
      </c>
      <c r="Q141" s="36">
        <v>0.1197</v>
      </c>
      <c r="R141" s="36">
        <f>T141*2000/V141</f>
        <v>8.0663912621108433E-2</v>
      </c>
      <c r="S141" s="35">
        <v>1292.1130000000001</v>
      </c>
      <c r="T141" s="35">
        <v>869.49699999999996</v>
      </c>
      <c r="U141" s="35">
        <v>2261060.9449999998</v>
      </c>
      <c r="V141" s="34">
        <v>21558512.890000001</v>
      </c>
      <c r="W141" s="33" t="s">
        <v>68</v>
      </c>
      <c r="X141" s="33" t="s">
        <v>68</v>
      </c>
      <c r="Y141" s="33" t="s">
        <v>25</v>
      </c>
      <c r="Z141" s="33" t="s">
        <v>34</v>
      </c>
      <c r="AA141" s="33" t="s">
        <v>67</v>
      </c>
    </row>
    <row r="142" spans="1:27" s="33" customFormat="1" x14ac:dyDescent="0.25">
      <c r="A142" s="33" t="s">
        <v>62</v>
      </c>
      <c r="B142" s="33" t="s">
        <v>69</v>
      </c>
      <c r="C142" s="33">
        <v>6761</v>
      </c>
      <c r="D142" s="33">
        <v>101</v>
      </c>
      <c r="E142" s="33">
        <v>2018</v>
      </c>
      <c r="F142" s="38"/>
      <c r="G142" s="35"/>
      <c r="H142" s="41">
        <f>P142/(G$138*8760)</f>
        <v>0.76793143764075</v>
      </c>
      <c r="I142" s="40"/>
      <c r="J142" s="39"/>
      <c r="K142" s="39"/>
      <c r="L142" s="35"/>
      <c r="M142" s="35"/>
      <c r="N142" s="35">
        <v>7120.48</v>
      </c>
      <c r="O142" s="35">
        <v>9007.9705341760182</v>
      </c>
      <c r="P142" s="35">
        <v>1975070.51</v>
      </c>
      <c r="Q142" s="36">
        <v>0.1249</v>
      </c>
      <c r="R142" s="36">
        <f>T142*2000/V142</f>
        <v>7.9873075784664807E-2</v>
      </c>
      <c r="S142" s="35">
        <v>1100.396</v>
      </c>
      <c r="T142" s="35">
        <v>710.52599999999995</v>
      </c>
      <c r="U142" s="35">
        <v>1866026.6669999999</v>
      </c>
      <c r="V142" s="34">
        <v>17791376.956999999</v>
      </c>
      <c r="W142" s="33" t="s">
        <v>68</v>
      </c>
      <c r="X142" s="33" t="s">
        <v>68</v>
      </c>
      <c r="Z142" s="33" t="s">
        <v>34</v>
      </c>
      <c r="AA142" s="33" t="s">
        <v>67</v>
      </c>
    </row>
    <row r="143" spans="1:27" x14ac:dyDescent="0.25">
      <c r="I143" s="16"/>
      <c r="J143" s="24" t="s">
        <v>56</v>
      </c>
      <c r="K143" s="24" t="s">
        <v>56</v>
      </c>
      <c r="O143" s="5" t="s">
        <v>58</v>
      </c>
      <c r="Q143" s="5" t="s">
        <v>58</v>
      </c>
      <c r="R143" s="5" t="s">
        <v>58</v>
      </c>
    </row>
    <row r="144" spans="1:27" x14ac:dyDescent="0.25">
      <c r="H144" s="25" t="s">
        <v>45</v>
      </c>
      <c r="I144" s="5">
        <f>G138*8760*0.85</f>
        <v>2186145.6</v>
      </c>
      <c r="J144" s="8">
        <f>Q144</f>
        <v>0.1211</v>
      </c>
      <c r="K144" s="8">
        <f>R144</f>
        <v>8.0047190579849756E-2</v>
      </c>
      <c r="L144" s="6">
        <f>O144*I144/1000*J144/2000</f>
        <v>1195.3001716298704</v>
      </c>
      <c r="M144" s="6">
        <f>O144*I144/1000*K144/2000</f>
        <v>790.0943075027526</v>
      </c>
      <c r="O144" s="5">
        <f>AVERAGE(O140:O142)</f>
        <v>9029.9168506479673</v>
      </c>
      <c r="Q144" s="12">
        <f>AVERAGE(Q140:Q142)</f>
        <v>0.1211</v>
      </c>
      <c r="R144" s="12">
        <f>AVERAGE(R140:R142)</f>
        <v>8.0047190579849756E-2</v>
      </c>
      <c r="V144" s="13"/>
    </row>
    <row r="145" spans="1:27" x14ac:dyDescent="0.25">
      <c r="G145" s="26"/>
      <c r="H145" s="27" t="s">
        <v>57</v>
      </c>
      <c r="I145" s="5">
        <f>P140</f>
        <v>2425694.25</v>
      </c>
      <c r="J145" s="8">
        <f>Q144</f>
        <v>0.1211</v>
      </c>
      <c r="K145" s="8">
        <f>R144</f>
        <v>8.0047190579849756E-2</v>
      </c>
      <c r="L145" s="6">
        <f>O144*I145*J145/2000000</f>
        <v>1326.2761425161202</v>
      </c>
      <c r="M145" s="6">
        <f>O144*I145*K145/2000000</f>
        <v>876.66952222539931</v>
      </c>
      <c r="V145" s="13"/>
    </row>
    <row r="146" spans="1:27" s="17" customFormat="1" ht="9" customHeight="1" x14ac:dyDescent="0.25">
      <c r="F146" s="18"/>
      <c r="G146" s="19"/>
      <c r="H146" s="20"/>
      <c r="I146" s="18"/>
      <c r="J146" s="21"/>
      <c r="K146" s="21"/>
      <c r="L146" s="19"/>
      <c r="M146" s="19"/>
      <c r="N146" s="19"/>
      <c r="O146" s="19"/>
      <c r="P146" s="19"/>
      <c r="Q146" s="22"/>
      <c r="R146" s="19"/>
      <c r="S146" s="19"/>
      <c r="T146" s="19"/>
      <c r="U146" s="19"/>
      <c r="V146" s="23"/>
    </row>
    <row r="147" spans="1:27" s="33" customFormat="1" x14ac:dyDescent="0.25">
      <c r="A147" s="33" t="s">
        <v>62</v>
      </c>
      <c r="B147" s="33" t="s">
        <v>61</v>
      </c>
      <c r="C147" s="33">
        <v>8219</v>
      </c>
      <c r="D147" s="33">
        <v>1</v>
      </c>
      <c r="E147" s="33">
        <v>2014</v>
      </c>
      <c r="F147" s="38"/>
      <c r="G147" s="35">
        <v>207</v>
      </c>
      <c r="H147" s="41">
        <f>P147/(G$147*8760)</f>
        <v>0.79689226391370516</v>
      </c>
      <c r="I147" s="38"/>
      <c r="J147" s="37"/>
      <c r="K147" s="37"/>
      <c r="L147" s="35"/>
      <c r="M147" s="35"/>
      <c r="N147" s="35">
        <v>6965.93</v>
      </c>
      <c r="O147" s="35">
        <f>V147/P147*1000</f>
        <v>10098.78776890584</v>
      </c>
      <c r="P147" s="35">
        <v>1445020.68</v>
      </c>
      <c r="Q147" s="36">
        <v>0.23719999999999999</v>
      </c>
      <c r="R147" s="36">
        <f>T147*2000/V147</f>
        <v>0.45437754138590253</v>
      </c>
      <c r="S147" s="35">
        <v>1733.9059999999999</v>
      </c>
      <c r="T147" s="35">
        <v>3315.3560000000002</v>
      </c>
      <c r="U147" s="35">
        <v>1530191.726</v>
      </c>
      <c r="V147" s="34">
        <v>14592957.169</v>
      </c>
      <c r="W147" s="33" t="s">
        <v>60</v>
      </c>
      <c r="X147" s="33" t="s">
        <v>60</v>
      </c>
      <c r="Y147" s="33" t="s">
        <v>19</v>
      </c>
      <c r="AA147" s="33" t="s">
        <v>66</v>
      </c>
    </row>
    <row r="148" spans="1:27" s="33" customFormat="1" x14ac:dyDescent="0.25">
      <c r="A148" s="33" t="s">
        <v>62</v>
      </c>
      <c r="B148" s="33" t="s">
        <v>61</v>
      </c>
      <c r="C148" s="33">
        <v>8219</v>
      </c>
      <c r="D148" s="33">
        <v>1</v>
      </c>
      <c r="E148" s="33">
        <v>2015</v>
      </c>
      <c r="F148" s="38"/>
      <c r="G148" s="35"/>
      <c r="H148" s="41">
        <f>P148/(G$147*8760)</f>
        <v>0.92863411311847888</v>
      </c>
      <c r="I148" s="38"/>
      <c r="J148" s="37"/>
      <c r="K148" s="37"/>
      <c r="L148" s="35"/>
      <c r="M148" s="35"/>
      <c r="N148" s="35">
        <v>8130.93</v>
      </c>
      <c r="O148" s="35">
        <f>V148/P148*1000</f>
        <v>9630.9868567207541</v>
      </c>
      <c r="P148" s="35">
        <v>1683910.81</v>
      </c>
      <c r="Q148" s="36">
        <v>0.2359</v>
      </c>
      <c r="R148" s="36">
        <f>T148*2000/V148</f>
        <v>0.45840985540742013</v>
      </c>
      <c r="S148" s="35">
        <v>1918.798</v>
      </c>
      <c r="T148" s="35">
        <v>3717.1819999999998</v>
      </c>
      <c r="U148" s="35">
        <v>1700667.76</v>
      </c>
      <c r="V148" s="34">
        <v>16217722.879000001</v>
      </c>
      <c r="W148" s="33" t="s">
        <v>60</v>
      </c>
      <c r="X148" s="33" t="s">
        <v>60</v>
      </c>
      <c r="Y148" s="33" t="s">
        <v>19</v>
      </c>
      <c r="AA148" s="33" t="s">
        <v>66</v>
      </c>
    </row>
    <row r="149" spans="1:27" s="33" customFormat="1" x14ac:dyDescent="0.25">
      <c r="A149" s="33" t="s">
        <v>62</v>
      </c>
      <c r="B149" s="33" t="s">
        <v>61</v>
      </c>
      <c r="C149" s="33">
        <v>8219</v>
      </c>
      <c r="D149" s="33">
        <v>1</v>
      </c>
      <c r="E149" s="33">
        <v>2016</v>
      </c>
      <c r="F149" s="38"/>
      <c r="G149" s="35"/>
      <c r="H149" s="41">
        <f>P149/(G$147*8760)</f>
        <v>0.72395130478900571</v>
      </c>
      <c r="I149" s="38"/>
      <c r="J149" s="37"/>
      <c r="K149" s="37"/>
      <c r="L149" s="35"/>
      <c r="M149" s="35"/>
      <c r="N149" s="35">
        <v>7211.07</v>
      </c>
      <c r="O149" s="35">
        <f>V149/P149*1000</f>
        <v>10213.003322827748</v>
      </c>
      <c r="P149" s="35">
        <v>1312755.3799999999</v>
      </c>
      <c r="Q149" s="36">
        <v>0.20880000000000001</v>
      </c>
      <c r="R149" s="36">
        <f>T149*2000/V149</f>
        <v>0.44497934681923657</v>
      </c>
      <c r="S149" s="35">
        <v>1400.325</v>
      </c>
      <c r="T149" s="35">
        <v>2982.9580000000001</v>
      </c>
      <c r="U149" s="35">
        <v>1405587.1310000001</v>
      </c>
      <c r="V149" s="34">
        <v>13407175.058</v>
      </c>
      <c r="W149" s="33" t="s">
        <v>60</v>
      </c>
      <c r="X149" s="33" t="s">
        <v>60</v>
      </c>
      <c r="Y149" s="33" t="s">
        <v>19</v>
      </c>
      <c r="AA149" s="33" t="s">
        <v>65</v>
      </c>
    </row>
    <row r="150" spans="1:27" s="33" customFormat="1" x14ac:dyDescent="0.25">
      <c r="A150" s="33" t="s">
        <v>62</v>
      </c>
      <c r="B150" s="33" t="s">
        <v>61</v>
      </c>
      <c r="C150" s="33">
        <v>8219</v>
      </c>
      <c r="D150" s="33">
        <v>1</v>
      </c>
      <c r="E150" s="33">
        <v>2017</v>
      </c>
      <c r="F150" s="38" t="s">
        <v>64</v>
      </c>
      <c r="G150" s="35"/>
      <c r="H150" s="41">
        <f>P150/(G$147*8760)</f>
        <v>0.80477376855712179</v>
      </c>
      <c r="I150" s="40"/>
      <c r="J150" s="39"/>
      <c r="K150" s="39"/>
      <c r="L150" s="35"/>
      <c r="M150" s="35"/>
      <c r="N150" s="35">
        <v>7397.51</v>
      </c>
      <c r="O150" s="35">
        <f>V150/P150*1000</f>
        <v>9983.8984671938324</v>
      </c>
      <c r="P150" s="35">
        <v>1459312.37</v>
      </c>
      <c r="Q150" s="36">
        <v>0.1641</v>
      </c>
      <c r="R150" s="36">
        <f>T150*2000/V150</f>
        <v>0.20511781774405777</v>
      </c>
      <c r="S150" s="35">
        <v>1195.7270000000001</v>
      </c>
      <c r="T150" s="35">
        <v>1494.2449999999999</v>
      </c>
      <c r="U150" s="35">
        <v>1527837.308</v>
      </c>
      <c r="V150" s="34">
        <v>14569626.534</v>
      </c>
      <c r="W150" s="33" t="s">
        <v>60</v>
      </c>
      <c r="X150" s="33" t="s">
        <v>60</v>
      </c>
      <c r="Y150" s="33" t="s">
        <v>19</v>
      </c>
      <c r="Z150" s="33" t="s">
        <v>63</v>
      </c>
      <c r="AA150" s="33" t="s">
        <v>29</v>
      </c>
    </row>
    <row r="151" spans="1:27" s="33" customFormat="1" x14ac:dyDescent="0.25">
      <c r="A151" s="33" t="s">
        <v>62</v>
      </c>
      <c r="B151" s="33" t="s">
        <v>61</v>
      </c>
      <c r="C151" s="33">
        <v>8219</v>
      </c>
      <c r="D151" s="33">
        <v>1</v>
      </c>
      <c r="E151" s="33">
        <v>2018</v>
      </c>
      <c r="F151" s="38"/>
      <c r="G151" s="35"/>
      <c r="H151" s="41"/>
      <c r="I151" s="40"/>
      <c r="J151" s="39"/>
      <c r="K151" s="39"/>
      <c r="L151" s="35"/>
      <c r="M151" s="35"/>
      <c r="N151" s="35">
        <v>6582.99</v>
      </c>
      <c r="O151" s="35">
        <v>8844.1986450583427</v>
      </c>
      <c r="P151" s="35">
        <v>1231841.97</v>
      </c>
      <c r="Q151" s="36">
        <v>0.16700000000000001</v>
      </c>
      <c r="R151" s="36">
        <f>T151*2000/V151</f>
        <v>7.4985393649564649E-2</v>
      </c>
      <c r="S151" s="35">
        <v>915.11900000000003</v>
      </c>
      <c r="T151" s="35">
        <v>408.47</v>
      </c>
      <c r="U151" s="35">
        <v>1142177.906</v>
      </c>
      <c r="V151" s="34">
        <v>10894655.082</v>
      </c>
      <c r="W151" s="33" t="s">
        <v>60</v>
      </c>
      <c r="X151" s="33" t="s">
        <v>60</v>
      </c>
      <c r="Z151" s="33" t="s">
        <v>34</v>
      </c>
      <c r="AA151" s="33" t="s">
        <v>29</v>
      </c>
    </row>
    <row r="152" spans="1:27" x14ac:dyDescent="0.25">
      <c r="I152" s="16"/>
      <c r="J152" s="24">
        <v>2018</v>
      </c>
      <c r="K152" s="24">
        <v>2018</v>
      </c>
      <c r="O152" s="5" t="s">
        <v>58</v>
      </c>
      <c r="Q152" s="5"/>
      <c r="R152" s="5"/>
    </row>
    <row r="153" spans="1:27" x14ac:dyDescent="0.25">
      <c r="H153" s="25" t="s">
        <v>45</v>
      </c>
      <c r="I153" s="5">
        <f>G147*8760*0.85</f>
        <v>1541322</v>
      </c>
      <c r="J153" s="8">
        <f>Q151</f>
        <v>0.16700000000000001</v>
      </c>
      <c r="K153" s="8">
        <f>R151</f>
        <v>7.4985393649564649E-2</v>
      </c>
      <c r="L153" s="6">
        <f>O153*I153/1000*J153/2000</f>
        <v>1245.8669549668848</v>
      </c>
      <c r="M153" s="6">
        <f>O153*I153/1000*K153/2000</f>
        <v>559.41212007889987</v>
      </c>
      <c r="O153" s="5">
        <f>AVERAGE(O149:O151)</f>
        <v>9680.3668116933077</v>
      </c>
      <c r="Q153" s="12"/>
      <c r="R153" s="12"/>
      <c r="V153" s="13"/>
    </row>
    <row r="154" spans="1:27" x14ac:dyDescent="0.25">
      <c r="G154" s="26"/>
      <c r="H154" s="27" t="s">
        <v>57</v>
      </c>
      <c r="I154" s="5">
        <f>P150</f>
        <v>1459312.37</v>
      </c>
      <c r="J154" s="8">
        <f>Q151</f>
        <v>0.16700000000000001</v>
      </c>
      <c r="K154" s="8">
        <f>R151</f>
        <v>7.4985393649564649E-2</v>
      </c>
      <c r="L154" s="6">
        <f>O153*I154*J154/2000000</f>
        <v>1179.5776993758657</v>
      </c>
      <c r="M154" s="6">
        <f>O153*I154*K154/2000000</f>
        <v>529.64729417932404</v>
      </c>
      <c r="V154" s="13"/>
    </row>
    <row r="155" spans="1:27" s="17" customFormat="1" ht="9" customHeight="1" x14ac:dyDescent="0.25">
      <c r="F155" s="18"/>
      <c r="G155" s="19"/>
      <c r="H155" s="20"/>
      <c r="I155" s="18"/>
      <c r="J155" s="21"/>
      <c r="K155" s="21"/>
      <c r="L155" s="19"/>
      <c r="M155" s="19"/>
      <c r="N155" s="19"/>
      <c r="O155" s="19"/>
      <c r="P155" s="19"/>
      <c r="Q155" s="22"/>
      <c r="R155" s="19"/>
      <c r="S155" s="19"/>
      <c r="T155" s="19"/>
      <c r="U155" s="19"/>
      <c r="V155" s="23"/>
    </row>
    <row r="156" spans="1:27" s="42" customFormat="1" x14ac:dyDescent="0.25">
      <c r="A156" s="33" t="s">
        <v>108</v>
      </c>
      <c r="B156" s="33" t="s">
        <v>115</v>
      </c>
      <c r="C156" s="33">
        <v>6076</v>
      </c>
      <c r="D156" s="33">
        <v>3</v>
      </c>
      <c r="E156" s="33">
        <v>2014</v>
      </c>
      <c r="F156" s="35"/>
      <c r="G156" s="35">
        <v>778</v>
      </c>
      <c r="H156" s="46">
        <f>P156/(G$156*8760)</f>
        <v>0.73458184403282034</v>
      </c>
      <c r="I156" s="35"/>
      <c r="J156" s="35"/>
      <c r="K156" s="35"/>
      <c r="L156" s="35"/>
      <c r="M156" s="35"/>
      <c r="N156" s="35">
        <v>6993.81</v>
      </c>
      <c r="O156" s="35">
        <f>V156/P156*1000</f>
        <v>10157.00144412702</v>
      </c>
      <c r="P156" s="35">
        <v>5006380.95</v>
      </c>
      <c r="Q156" s="36">
        <v>0.15859999999999999</v>
      </c>
      <c r="R156" s="36">
        <f>T156*2000/V156</f>
        <v>8.678795965840605E-2</v>
      </c>
      <c r="S156" s="35">
        <v>4093.4490000000001</v>
      </c>
      <c r="T156" s="35">
        <v>2206.576</v>
      </c>
      <c r="U156" s="35">
        <v>5333124.6880000001</v>
      </c>
      <c r="V156" s="34">
        <v>50849818.538999997</v>
      </c>
      <c r="W156" s="33" t="s">
        <v>122</v>
      </c>
      <c r="X156" s="33" t="s">
        <v>118</v>
      </c>
      <c r="Y156" s="33" t="s">
        <v>25</v>
      </c>
      <c r="Z156" s="33" t="s">
        <v>23</v>
      </c>
      <c r="AA156" s="43" t="s">
        <v>67</v>
      </c>
    </row>
    <row r="157" spans="1:27" s="42" customFormat="1" x14ac:dyDescent="0.25">
      <c r="A157" s="33" t="s">
        <v>108</v>
      </c>
      <c r="B157" s="33" t="s">
        <v>115</v>
      </c>
      <c r="C157" s="33">
        <v>6076</v>
      </c>
      <c r="D157" s="33">
        <v>3</v>
      </c>
      <c r="E157" s="33">
        <v>2015</v>
      </c>
      <c r="F157" s="35"/>
      <c r="G157" s="35"/>
      <c r="H157" s="46">
        <f>P157/(G$156*8760)</f>
        <v>0.89743297414046086</v>
      </c>
      <c r="I157" s="35"/>
      <c r="J157" s="35"/>
      <c r="K157" s="35"/>
      <c r="L157" s="35"/>
      <c r="M157" s="35"/>
      <c r="N157" s="35">
        <v>8447.7999999999993</v>
      </c>
      <c r="O157" s="35">
        <f>V157/P157*1000</f>
        <v>9964.493353533051</v>
      </c>
      <c r="P157" s="35">
        <v>6116257</v>
      </c>
      <c r="Q157" s="36">
        <v>0.16370000000000001</v>
      </c>
      <c r="R157" s="36">
        <f>T157*2000/V157</f>
        <v>9.525515934028278E-2</v>
      </c>
      <c r="S157" s="35">
        <v>5052.6210000000001</v>
      </c>
      <c r="T157" s="35">
        <v>2902.6819999999998</v>
      </c>
      <c r="U157" s="35">
        <v>6391958.1880000001</v>
      </c>
      <c r="V157" s="34">
        <v>60945402.225000001</v>
      </c>
      <c r="W157" s="33" t="s">
        <v>121</v>
      </c>
      <c r="X157" s="33" t="s">
        <v>116</v>
      </c>
      <c r="Y157" s="33" t="s">
        <v>25</v>
      </c>
      <c r="Z157" s="33" t="s">
        <v>23</v>
      </c>
      <c r="AA157" s="43" t="s">
        <v>67</v>
      </c>
    </row>
    <row r="158" spans="1:27" s="42" customFormat="1" x14ac:dyDescent="0.25">
      <c r="A158" s="33" t="s">
        <v>108</v>
      </c>
      <c r="B158" s="33" t="s">
        <v>115</v>
      </c>
      <c r="C158" s="33">
        <v>6076</v>
      </c>
      <c r="D158" s="33">
        <v>3</v>
      </c>
      <c r="E158" s="33">
        <v>2016</v>
      </c>
      <c r="F158" s="35"/>
      <c r="G158" s="35"/>
      <c r="H158" s="46">
        <f>P158/(G$156*8760)</f>
        <v>0.82653816277541048</v>
      </c>
      <c r="I158" s="35"/>
      <c r="J158" s="35"/>
      <c r="K158" s="35"/>
      <c r="L158" s="35"/>
      <c r="M158" s="35"/>
      <c r="N158" s="35">
        <v>8146.03</v>
      </c>
      <c r="O158" s="35">
        <f>V158/P158*1000</f>
        <v>9977.0252368158472</v>
      </c>
      <c r="P158" s="35">
        <v>5633089.0099999998</v>
      </c>
      <c r="Q158" s="36">
        <v>0.1575</v>
      </c>
      <c r="R158" s="36">
        <f>T158*2000/V158</f>
        <v>9.2616579024774132E-2</v>
      </c>
      <c r="S158" s="35">
        <v>4504.7730000000001</v>
      </c>
      <c r="T158" s="35">
        <v>2602.5940000000001</v>
      </c>
      <c r="U158" s="35">
        <v>5894410.409</v>
      </c>
      <c r="V158" s="34">
        <v>56201471.214000002</v>
      </c>
      <c r="W158" s="33" t="s">
        <v>120</v>
      </c>
      <c r="X158" s="33" t="s">
        <v>113</v>
      </c>
      <c r="Y158" s="33" t="s">
        <v>25</v>
      </c>
      <c r="Z158" s="33" t="s">
        <v>23</v>
      </c>
      <c r="AA158" s="43" t="s">
        <v>67</v>
      </c>
    </row>
    <row r="159" spans="1:27" s="42" customFormat="1" x14ac:dyDescent="0.25">
      <c r="A159" s="33" t="s">
        <v>108</v>
      </c>
      <c r="B159" s="33" t="s">
        <v>115</v>
      </c>
      <c r="C159" s="33">
        <v>6076</v>
      </c>
      <c r="D159" s="33">
        <v>3</v>
      </c>
      <c r="E159" s="33">
        <v>2017</v>
      </c>
      <c r="F159" s="35"/>
      <c r="G159" s="35"/>
      <c r="H159" s="46">
        <f>P159/(G$156*8760)</f>
        <v>0.73800821389583404</v>
      </c>
      <c r="I159" s="45"/>
      <c r="J159" s="44"/>
      <c r="K159" s="44"/>
      <c r="L159" s="35"/>
      <c r="M159" s="35"/>
      <c r="N159" s="35">
        <v>7251.26</v>
      </c>
      <c r="O159" s="35">
        <f>V159/P159*1000</f>
        <v>9815.8082001583607</v>
      </c>
      <c r="P159" s="35">
        <v>5029732.62</v>
      </c>
      <c r="Q159" s="36">
        <v>0.14879999999999999</v>
      </c>
      <c r="R159" s="36">
        <f>T159*2000/V159</f>
        <v>9.2355392736907238E-2</v>
      </c>
      <c r="S159" s="35">
        <v>3752.78</v>
      </c>
      <c r="T159" s="35">
        <v>2279.8339999999998</v>
      </c>
      <c r="U159" s="35">
        <v>5178017.9709999999</v>
      </c>
      <c r="V159" s="34">
        <v>49370890.696000002</v>
      </c>
      <c r="W159" s="33" t="s">
        <v>120</v>
      </c>
      <c r="X159" s="33" t="s">
        <v>113</v>
      </c>
      <c r="Y159" s="33" t="s">
        <v>25</v>
      </c>
      <c r="Z159" s="33" t="s">
        <v>23</v>
      </c>
      <c r="AA159" s="43" t="s">
        <v>67</v>
      </c>
    </row>
    <row r="160" spans="1:27" s="42" customFormat="1" x14ac:dyDescent="0.25">
      <c r="A160" s="33" t="s">
        <v>108</v>
      </c>
      <c r="B160" s="33" t="s">
        <v>115</v>
      </c>
      <c r="C160" s="33">
        <v>6076</v>
      </c>
      <c r="D160" s="33">
        <v>3</v>
      </c>
      <c r="E160" s="33">
        <v>2018</v>
      </c>
      <c r="F160" s="35"/>
      <c r="G160" s="35"/>
      <c r="H160" s="46">
        <f>P160/(G$156*8760)</f>
        <v>0.78381142520923575</v>
      </c>
      <c r="I160" s="45"/>
      <c r="J160" s="44"/>
      <c r="K160" s="44"/>
      <c r="L160" s="35"/>
      <c r="M160" s="35"/>
      <c r="N160" s="35">
        <v>8097.92</v>
      </c>
      <c r="O160" s="35">
        <v>9891.1682245874745</v>
      </c>
      <c r="P160" s="35">
        <v>5341894.33</v>
      </c>
      <c r="Q160" s="36">
        <v>0.1497</v>
      </c>
      <c r="R160" s="36">
        <f>T160*2000/V160</f>
        <v>8.6706022380134848E-2</v>
      </c>
      <c r="S160" s="35">
        <v>4080.741</v>
      </c>
      <c r="T160" s="35">
        <v>2290.6680000000001</v>
      </c>
      <c r="U160" s="35">
        <v>5541603.4440000001</v>
      </c>
      <c r="V160" s="34">
        <v>52837575.456</v>
      </c>
      <c r="W160" s="33" t="s">
        <v>120</v>
      </c>
      <c r="X160" s="33" t="s">
        <v>113</v>
      </c>
      <c r="Y160" s="33"/>
      <c r="Z160" s="33" t="s">
        <v>23</v>
      </c>
      <c r="AA160" s="43" t="s">
        <v>67</v>
      </c>
    </row>
    <row r="161" spans="1:27" x14ac:dyDescent="0.25">
      <c r="I161" s="16"/>
      <c r="J161" s="24" t="s">
        <v>56</v>
      </c>
      <c r="K161" s="24" t="s">
        <v>56</v>
      </c>
      <c r="O161" s="5" t="s">
        <v>58</v>
      </c>
      <c r="Q161" s="5" t="s">
        <v>58</v>
      </c>
      <c r="R161" s="5" t="s">
        <v>58</v>
      </c>
    </row>
    <row r="162" spans="1:27" x14ac:dyDescent="0.25">
      <c r="H162" s="25" t="s">
        <v>45</v>
      </c>
      <c r="I162" s="5">
        <f>G156*8760*0.85</f>
        <v>5792988</v>
      </c>
      <c r="J162" s="8">
        <f>Q162</f>
        <v>0.152</v>
      </c>
      <c r="K162" s="8">
        <f>R162</f>
        <v>9.0559331380605401E-2</v>
      </c>
      <c r="L162" s="6">
        <f>O162*I162/1000*J162/2000</f>
        <v>4356.2963239076407</v>
      </c>
      <c r="M162" s="6">
        <f>O162*I162/1000*K162/2000</f>
        <v>2595.4163315056921</v>
      </c>
      <c r="O162" s="5">
        <f>AVERAGE(O158:O160)</f>
        <v>9894.6672205205614</v>
      </c>
      <c r="Q162" s="12">
        <f>AVERAGE(Q158:Q160)</f>
        <v>0.152</v>
      </c>
      <c r="R162" s="12">
        <f>AVERAGE(R158:R160)</f>
        <v>9.0559331380605401E-2</v>
      </c>
      <c r="V162" s="13"/>
    </row>
    <row r="163" spans="1:27" x14ac:dyDescent="0.25">
      <c r="G163" s="26"/>
      <c r="H163" s="27" t="s">
        <v>57</v>
      </c>
      <c r="I163" s="5">
        <f>P158</f>
        <v>5633089.0099999998</v>
      </c>
      <c r="J163" s="8">
        <f>Q162</f>
        <v>0.152</v>
      </c>
      <c r="K163" s="8">
        <f>R162</f>
        <v>9.0559331380605401E-2</v>
      </c>
      <c r="L163" s="6">
        <f>O162*I163*J163/2000000</f>
        <v>4236.0531294916427</v>
      </c>
      <c r="M163" s="6">
        <f>O162*I163*K163/2000000</f>
        <v>2523.7772309176598</v>
      </c>
      <c r="V163" s="13"/>
    </row>
    <row r="164" spans="1:27" s="17" customFormat="1" ht="9" customHeight="1" x14ac:dyDescent="0.25">
      <c r="F164" s="18"/>
      <c r="G164" s="19"/>
      <c r="H164" s="20"/>
      <c r="I164" s="18"/>
      <c r="J164" s="21"/>
      <c r="K164" s="21"/>
      <c r="L164" s="19"/>
      <c r="M164" s="19"/>
      <c r="N164" s="19"/>
      <c r="O164" s="19"/>
      <c r="P164" s="19"/>
      <c r="Q164" s="22"/>
      <c r="R164" s="19"/>
      <c r="S164" s="19"/>
      <c r="T164" s="19"/>
      <c r="U164" s="19"/>
      <c r="V164" s="23"/>
    </row>
    <row r="165" spans="1:27" s="42" customFormat="1" x14ac:dyDescent="0.25">
      <c r="A165" s="33" t="s">
        <v>108</v>
      </c>
      <c r="B165" s="33" t="s">
        <v>115</v>
      </c>
      <c r="C165" s="33">
        <v>6076</v>
      </c>
      <c r="D165" s="33">
        <v>4</v>
      </c>
      <c r="E165" s="33">
        <v>2014</v>
      </c>
      <c r="F165" s="35"/>
      <c r="G165" s="35">
        <v>778</v>
      </c>
      <c r="H165" s="46">
        <f>P165/(G$165*8760)</f>
        <v>0.81452479575307246</v>
      </c>
      <c r="I165" s="35"/>
      <c r="J165" s="35"/>
      <c r="K165" s="35"/>
      <c r="L165" s="35"/>
      <c r="M165" s="35"/>
      <c r="N165" s="35">
        <v>7915.33</v>
      </c>
      <c r="O165" s="35">
        <f>V165/P165*1000</f>
        <v>10108.716413599976</v>
      </c>
      <c r="P165" s="35">
        <v>5551214.5499999998</v>
      </c>
      <c r="Q165" s="36">
        <v>0.1643</v>
      </c>
      <c r="R165" s="36">
        <f>T165*2000/V165</f>
        <v>8.8166236679774662E-2</v>
      </c>
      <c r="S165" s="35">
        <v>4591.6390000000001</v>
      </c>
      <c r="T165" s="35">
        <v>2473.7530000000002</v>
      </c>
      <c r="U165" s="35">
        <v>5885405.3559999997</v>
      </c>
      <c r="V165" s="34">
        <v>56115653.637000002</v>
      </c>
      <c r="W165" s="33" t="s">
        <v>119</v>
      </c>
      <c r="X165" s="33" t="s">
        <v>118</v>
      </c>
      <c r="Y165" s="33" t="s">
        <v>25</v>
      </c>
      <c r="Z165" s="33" t="s">
        <v>23</v>
      </c>
      <c r="AA165" s="43" t="s">
        <v>67</v>
      </c>
    </row>
    <row r="166" spans="1:27" s="42" customFormat="1" x14ac:dyDescent="0.25">
      <c r="A166" s="33" t="s">
        <v>108</v>
      </c>
      <c r="B166" s="33" t="s">
        <v>115</v>
      </c>
      <c r="C166" s="33">
        <v>6076</v>
      </c>
      <c r="D166" s="33">
        <v>4</v>
      </c>
      <c r="E166" s="33">
        <v>2015</v>
      </c>
      <c r="F166" s="35"/>
      <c r="G166" s="35"/>
      <c r="H166" s="46">
        <f>P166/(G$165*8760)</f>
        <v>0.90533317633318067</v>
      </c>
      <c r="I166" s="35"/>
      <c r="J166" s="35"/>
      <c r="K166" s="35"/>
      <c r="L166" s="35"/>
      <c r="M166" s="35"/>
      <c r="N166" s="35">
        <v>8480.7999999999993</v>
      </c>
      <c r="O166" s="35">
        <f>V166/P166*1000</f>
        <v>10084.301349202482</v>
      </c>
      <c r="P166" s="35">
        <v>6170099.0899999999</v>
      </c>
      <c r="Q166" s="36">
        <v>0.16520000000000001</v>
      </c>
      <c r="R166" s="36">
        <f>T166*2000/V166</f>
        <v>9.2048074511208916E-2</v>
      </c>
      <c r="S166" s="35">
        <v>5159.8680000000004</v>
      </c>
      <c r="T166" s="35">
        <v>2863.6680000000001</v>
      </c>
      <c r="U166" s="35">
        <v>6525754.5379999997</v>
      </c>
      <c r="V166" s="34">
        <v>62221138.578000002</v>
      </c>
      <c r="W166" s="33" t="s">
        <v>117</v>
      </c>
      <c r="X166" s="33" t="s">
        <v>116</v>
      </c>
      <c r="Y166" s="33" t="s">
        <v>25</v>
      </c>
      <c r="Z166" s="33" t="s">
        <v>23</v>
      </c>
      <c r="AA166" s="43" t="s">
        <v>67</v>
      </c>
    </row>
    <row r="167" spans="1:27" s="42" customFormat="1" x14ac:dyDescent="0.25">
      <c r="A167" s="33" t="s">
        <v>108</v>
      </c>
      <c r="B167" s="33" t="s">
        <v>115</v>
      </c>
      <c r="C167" s="33">
        <v>6076</v>
      </c>
      <c r="D167" s="33">
        <v>4</v>
      </c>
      <c r="E167" s="33">
        <v>2016</v>
      </c>
      <c r="F167" s="35"/>
      <c r="G167" s="35"/>
      <c r="H167" s="46">
        <f>P167/(G$165*8760)</f>
        <v>0.75104429165052644</v>
      </c>
      <c r="I167" s="35"/>
      <c r="J167" s="35"/>
      <c r="K167" s="35"/>
      <c r="L167" s="35"/>
      <c r="M167" s="35"/>
      <c r="N167" s="35">
        <v>7384.97</v>
      </c>
      <c r="O167" s="35">
        <f>V167/P167*1000</f>
        <v>9820.9974424650372</v>
      </c>
      <c r="P167" s="35">
        <v>5118577.1399999997</v>
      </c>
      <c r="Q167" s="36">
        <v>0.15110000000000001</v>
      </c>
      <c r="R167" s="36">
        <f>T167*2000/V167</f>
        <v>9.2619082017479273E-2</v>
      </c>
      <c r="S167" s="35">
        <v>3816.9650000000001</v>
      </c>
      <c r="T167" s="35">
        <v>2327.9589999999998</v>
      </c>
      <c r="U167" s="35">
        <v>5272267.4570000004</v>
      </c>
      <c r="V167" s="34">
        <v>50269533.001000002</v>
      </c>
      <c r="W167" s="33" t="s">
        <v>114</v>
      </c>
      <c r="X167" s="33" t="s">
        <v>113</v>
      </c>
      <c r="Y167" s="33" t="s">
        <v>25</v>
      </c>
      <c r="Z167" s="33" t="s">
        <v>23</v>
      </c>
      <c r="AA167" s="43" t="s">
        <v>67</v>
      </c>
    </row>
    <row r="168" spans="1:27" s="42" customFormat="1" x14ac:dyDescent="0.25">
      <c r="A168" s="33" t="s">
        <v>108</v>
      </c>
      <c r="B168" s="33" t="s">
        <v>115</v>
      </c>
      <c r="C168" s="33">
        <v>6076</v>
      </c>
      <c r="D168" s="33">
        <v>4</v>
      </c>
      <c r="E168" s="33">
        <v>2017</v>
      </c>
      <c r="F168" s="35"/>
      <c r="G168" s="35"/>
      <c r="H168" s="46">
        <f>P168/(G$165*8760)</f>
        <v>0.83710738957166841</v>
      </c>
      <c r="I168" s="45"/>
      <c r="J168" s="44"/>
      <c r="K168" s="44"/>
      <c r="L168" s="35"/>
      <c r="M168" s="35"/>
      <c r="N168" s="35">
        <v>8449.02</v>
      </c>
      <c r="O168" s="35">
        <f>V168/P168*1000</f>
        <v>9479.7752356271121</v>
      </c>
      <c r="P168" s="35">
        <v>5705121.25</v>
      </c>
      <c r="Q168" s="36">
        <v>0.1542</v>
      </c>
      <c r="R168" s="36">
        <f>T168*2000/V168</f>
        <v>8.8085211041187661E-2</v>
      </c>
      <c r="S168" s="35">
        <v>4195.04</v>
      </c>
      <c r="T168" s="35">
        <v>2381.9679999999998</v>
      </c>
      <c r="U168" s="35">
        <v>5672252.4819999998</v>
      </c>
      <c r="V168" s="34">
        <v>54083267.141999997</v>
      </c>
      <c r="W168" s="33" t="s">
        <v>114</v>
      </c>
      <c r="X168" s="33" t="s">
        <v>113</v>
      </c>
      <c r="Y168" s="33" t="s">
        <v>25</v>
      </c>
      <c r="Z168" s="33" t="s">
        <v>23</v>
      </c>
      <c r="AA168" s="43" t="s">
        <v>67</v>
      </c>
    </row>
    <row r="169" spans="1:27" s="42" customFormat="1" x14ac:dyDescent="0.25">
      <c r="A169" s="33" t="s">
        <v>108</v>
      </c>
      <c r="B169" s="33" t="s">
        <v>115</v>
      </c>
      <c r="C169" s="33">
        <v>6076</v>
      </c>
      <c r="D169" s="33">
        <v>4</v>
      </c>
      <c r="E169" s="33">
        <v>2018</v>
      </c>
      <c r="F169" s="35"/>
      <c r="G169" s="35"/>
      <c r="H169" s="46">
        <f>P169/(G$165*8760)</f>
        <v>0.73227749997065417</v>
      </c>
      <c r="I169" s="45"/>
      <c r="J169" s="44"/>
      <c r="K169" s="44"/>
      <c r="L169" s="35"/>
      <c r="M169" s="35"/>
      <c r="N169" s="35">
        <v>7614.41</v>
      </c>
      <c r="O169" s="35">
        <v>9490.8160765869761</v>
      </c>
      <c r="P169" s="35">
        <v>4990676.2</v>
      </c>
      <c r="Q169" s="36">
        <v>0.15959999999999999</v>
      </c>
      <c r="R169" s="36">
        <f>T169*2000/V169</f>
        <v>8.5386163404994692E-2</v>
      </c>
      <c r="S169" s="35">
        <v>3853.3040000000001</v>
      </c>
      <c r="T169" s="35">
        <v>2022.183</v>
      </c>
      <c r="U169" s="35">
        <v>4967706.3480000002</v>
      </c>
      <c r="V169" s="34">
        <v>47365589.912</v>
      </c>
      <c r="W169" s="33" t="s">
        <v>114</v>
      </c>
      <c r="X169" s="33" t="s">
        <v>113</v>
      </c>
      <c r="Y169" s="33"/>
      <c r="Z169" s="33" t="s">
        <v>23</v>
      </c>
      <c r="AA169" s="43" t="s">
        <v>67</v>
      </c>
    </row>
    <row r="170" spans="1:27" x14ac:dyDescent="0.25">
      <c r="I170" s="16"/>
      <c r="J170" s="24" t="s">
        <v>56</v>
      </c>
      <c r="K170" s="24" t="s">
        <v>56</v>
      </c>
      <c r="O170" s="5" t="s">
        <v>58</v>
      </c>
      <c r="Q170" s="5" t="s">
        <v>58</v>
      </c>
      <c r="R170" s="5" t="s">
        <v>58</v>
      </c>
    </row>
    <row r="171" spans="1:27" x14ac:dyDescent="0.25">
      <c r="H171" s="25" t="s">
        <v>45</v>
      </c>
      <c r="I171" s="5">
        <f>G165*8760*0.85</f>
        <v>5792988</v>
      </c>
      <c r="J171" s="8">
        <f>Q171</f>
        <v>0.15496666666666667</v>
      </c>
      <c r="K171" s="8">
        <f>R171</f>
        <v>8.8696818821220533E-2</v>
      </c>
      <c r="L171" s="6">
        <f>O171*I171/1000*J171/2000</f>
        <v>4307.797703338455</v>
      </c>
      <c r="M171" s="6">
        <f>O171*I171/1000*K171/2000</f>
        <v>2465.6138034726664</v>
      </c>
      <c r="O171" s="5">
        <f>AVERAGE(O167:O169)</f>
        <v>9597.1962515597097</v>
      </c>
      <c r="Q171" s="12">
        <f>AVERAGE(Q167:Q169)</f>
        <v>0.15496666666666667</v>
      </c>
      <c r="R171" s="12">
        <f>AVERAGE(R167:R169)</f>
        <v>8.8696818821220533E-2</v>
      </c>
      <c r="V171" s="13"/>
    </row>
    <row r="172" spans="1:27" x14ac:dyDescent="0.25">
      <c r="G172" s="26"/>
      <c r="H172" s="27" t="s">
        <v>57</v>
      </c>
      <c r="I172" s="5">
        <f>P168</f>
        <v>5705121.25</v>
      </c>
      <c r="J172" s="8">
        <f>Q171</f>
        <v>0.15496666666666667</v>
      </c>
      <c r="K172" s="8">
        <f>R171</f>
        <v>8.8696818821220533E-2</v>
      </c>
      <c r="L172" s="6">
        <f>O171*I172*J172/2000000</f>
        <v>4242.4579885229214</v>
      </c>
      <c r="M172" s="6">
        <f>O171*I172*K172/2000000</f>
        <v>2428.2159231963251</v>
      </c>
      <c r="V172" s="13"/>
    </row>
    <row r="173" spans="1:27" s="17" customFormat="1" ht="9" customHeight="1" x14ac:dyDescent="0.25">
      <c r="F173" s="18"/>
      <c r="G173" s="19"/>
      <c r="H173" s="20"/>
      <c r="I173" s="18"/>
      <c r="J173" s="21"/>
      <c r="K173" s="21"/>
      <c r="L173" s="19"/>
      <c r="M173" s="19"/>
      <c r="N173" s="19"/>
      <c r="O173" s="19"/>
      <c r="P173" s="19"/>
      <c r="Q173" s="22"/>
      <c r="R173" s="19"/>
      <c r="S173" s="19"/>
      <c r="T173" s="19"/>
      <c r="U173" s="19"/>
      <c r="V173" s="23"/>
    </row>
    <row r="174" spans="1:27" s="42" customFormat="1" x14ac:dyDescent="0.25">
      <c r="A174" s="33" t="s">
        <v>108</v>
      </c>
      <c r="B174" s="33" t="s">
        <v>112</v>
      </c>
      <c r="C174" s="33">
        <v>55749</v>
      </c>
      <c r="D174" s="33" t="s">
        <v>111</v>
      </c>
      <c r="E174" s="33">
        <v>2014</v>
      </c>
      <c r="F174" s="35"/>
      <c r="G174" s="35">
        <v>115.7</v>
      </c>
      <c r="H174" s="46">
        <f>P174/(G$174*8760)</f>
        <v>0.75621269974702332</v>
      </c>
      <c r="I174" s="35"/>
      <c r="J174" s="35"/>
      <c r="K174" s="35"/>
      <c r="L174" s="35"/>
      <c r="M174" s="35"/>
      <c r="N174" s="35">
        <v>7175.42</v>
      </c>
      <c r="O174" s="35">
        <f>V174/P174*1000</f>
        <v>11585.934871817481</v>
      </c>
      <c r="P174" s="35">
        <v>766445.77</v>
      </c>
      <c r="Q174" s="36">
        <v>7.9299999999999995E-2</v>
      </c>
      <c r="R174" s="36">
        <f>T174*2000/V174</f>
        <v>8.799153286147321E-2</v>
      </c>
      <c r="S174" s="35">
        <v>358.69299999999998</v>
      </c>
      <c r="T174" s="35">
        <v>390.68200000000002</v>
      </c>
      <c r="U174" s="35">
        <v>931025.03099999996</v>
      </c>
      <c r="V174" s="34">
        <v>8879990.7740000002</v>
      </c>
      <c r="W174" s="33" t="s">
        <v>110</v>
      </c>
      <c r="X174" s="33" t="s">
        <v>109</v>
      </c>
      <c r="Y174" s="33" t="s">
        <v>19</v>
      </c>
      <c r="Z174" s="33" t="s">
        <v>34</v>
      </c>
      <c r="AA174" s="43" t="s">
        <v>36</v>
      </c>
    </row>
    <row r="175" spans="1:27" s="42" customFormat="1" x14ac:dyDescent="0.25">
      <c r="A175" s="33" t="s">
        <v>108</v>
      </c>
      <c r="B175" s="33" t="s">
        <v>112</v>
      </c>
      <c r="C175" s="33">
        <v>55749</v>
      </c>
      <c r="D175" s="33" t="s">
        <v>111</v>
      </c>
      <c r="E175" s="33">
        <v>2015</v>
      </c>
      <c r="F175" s="35"/>
      <c r="G175" s="35"/>
      <c r="H175" s="46">
        <f>P175/(G$174*8760)</f>
        <v>0.54635333664847285</v>
      </c>
      <c r="I175" s="35"/>
      <c r="J175" s="35"/>
      <c r="K175" s="35"/>
      <c r="L175" s="35"/>
      <c r="M175" s="35"/>
      <c r="N175" s="35">
        <v>5424.26</v>
      </c>
      <c r="O175" s="35">
        <f>V175/P175*1000</f>
        <v>11580.461387581638</v>
      </c>
      <c r="P175" s="35">
        <v>553746.59</v>
      </c>
      <c r="Q175" s="36">
        <v>7.8700000000000006E-2</v>
      </c>
      <c r="R175" s="36">
        <f>T175*2000/V175</f>
        <v>9.2523501569775388E-2</v>
      </c>
      <c r="S175" s="35">
        <v>258.86399999999998</v>
      </c>
      <c r="T175" s="35">
        <v>296.66000000000003</v>
      </c>
      <c r="U175" s="35">
        <v>672240.19799999997</v>
      </c>
      <c r="V175" s="34">
        <v>6412641.0039999997</v>
      </c>
      <c r="W175" s="33" t="s">
        <v>110</v>
      </c>
      <c r="X175" s="33" t="s">
        <v>109</v>
      </c>
      <c r="Y175" s="33" t="s">
        <v>19</v>
      </c>
      <c r="Z175" s="33" t="s">
        <v>34</v>
      </c>
      <c r="AA175" s="43" t="s">
        <v>36</v>
      </c>
    </row>
    <row r="176" spans="1:27" s="42" customFormat="1" x14ac:dyDescent="0.25">
      <c r="A176" s="33" t="s">
        <v>108</v>
      </c>
      <c r="B176" s="33" t="s">
        <v>112</v>
      </c>
      <c r="C176" s="33">
        <v>55749</v>
      </c>
      <c r="D176" s="33" t="s">
        <v>111</v>
      </c>
      <c r="E176" s="33">
        <v>2016</v>
      </c>
      <c r="F176" s="35"/>
      <c r="G176" s="35"/>
      <c r="H176" s="46">
        <f>P176/(G$174*8760)</f>
        <v>0.38711309559046975</v>
      </c>
      <c r="I176" s="35"/>
      <c r="J176" s="35"/>
      <c r="K176" s="35"/>
      <c r="L176" s="35"/>
      <c r="M176" s="35"/>
      <c r="N176" s="35">
        <v>3531.57</v>
      </c>
      <c r="O176" s="35">
        <f>V176/P176*1000</f>
        <v>11777.890621601022</v>
      </c>
      <c r="P176" s="35">
        <v>392351.51</v>
      </c>
      <c r="Q176" s="36">
        <v>7.8700000000000006E-2</v>
      </c>
      <c r="R176" s="36">
        <f>T176*2000/V176</f>
        <v>9.0507547622319953E-2</v>
      </c>
      <c r="S176" s="35">
        <v>185.15</v>
      </c>
      <c r="T176" s="35">
        <v>209.12100000000001</v>
      </c>
      <c r="U176" s="35">
        <v>483941.37800000003</v>
      </c>
      <c r="V176" s="34">
        <v>4621073.17</v>
      </c>
      <c r="W176" s="33" t="s">
        <v>110</v>
      </c>
      <c r="X176" s="33" t="s">
        <v>109</v>
      </c>
      <c r="Y176" s="33" t="s">
        <v>19</v>
      </c>
      <c r="Z176" s="33" t="s">
        <v>34</v>
      </c>
      <c r="AA176" s="43" t="s">
        <v>36</v>
      </c>
    </row>
    <row r="177" spans="1:27" s="42" customFormat="1" x14ac:dyDescent="0.25">
      <c r="A177" s="33" t="s">
        <v>108</v>
      </c>
      <c r="B177" s="33" t="s">
        <v>112</v>
      </c>
      <c r="C177" s="33">
        <v>55749</v>
      </c>
      <c r="D177" s="33" t="s">
        <v>111</v>
      </c>
      <c r="E177" s="33">
        <v>2017</v>
      </c>
      <c r="F177" s="35"/>
      <c r="G177" s="35"/>
      <c r="H177" s="46">
        <f>P177/(G$174*8760)</f>
        <v>0.13156786366883333</v>
      </c>
      <c r="I177" s="35"/>
      <c r="J177" s="35"/>
      <c r="K177" s="35"/>
      <c r="L177" s="35"/>
      <c r="M177" s="35"/>
      <c r="N177" s="35">
        <v>1378.76</v>
      </c>
      <c r="O177" s="35">
        <f>V177/P177*1000</f>
        <v>12154.935438218008</v>
      </c>
      <c r="P177" s="35">
        <v>133348.24</v>
      </c>
      <c r="Q177" s="36">
        <v>7.9600000000000004E-2</v>
      </c>
      <c r="R177" s="36">
        <f>T177*2000/V177</f>
        <v>8.8383841998376886E-2</v>
      </c>
      <c r="S177" s="35">
        <v>65.585999999999999</v>
      </c>
      <c r="T177" s="35">
        <v>71.628</v>
      </c>
      <c r="U177" s="35">
        <v>169936.29300000001</v>
      </c>
      <c r="V177" s="34">
        <v>1620839.2479999999</v>
      </c>
      <c r="W177" s="33" t="s">
        <v>110</v>
      </c>
      <c r="X177" s="33" t="s">
        <v>109</v>
      </c>
      <c r="Y177" s="33" t="s">
        <v>19</v>
      </c>
      <c r="Z177" s="33" t="s">
        <v>34</v>
      </c>
      <c r="AA177" s="43" t="s">
        <v>36</v>
      </c>
    </row>
    <row r="178" spans="1:27" s="42" customFormat="1" x14ac:dyDescent="0.25">
      <c r="A178" s="33" t="s">
        <v>108</v>
      </c>
      <c r="B178" s="33" t="s">
        <v>112</v>
      </c>
      <c r="C178" s="33">
        <v>55749</v>
      </c>
      <c r="D178" s="33" t="s">
        <v>111</v>
      </c>
      <c r="E178" s="33">
        <v>2018</v>
      </c>
      <c r="F178" s="35"/>
      <c r="G178" s="35"/>
      <c r="H178" s="46">
        <f>P178/(G$174*8760)</f>
        <v>0.16577936365107368</v>
      </c>
      <c r="I178" s="35"/>
      <c r="J178" s="35"/>
      <c r="K178" s="35"/>
      <c r="L178" s="35"/>
      <c r="M178" s="35"/>
      <c r="N178" s="35">
        <v>2011.38</v>
      </c>
      <c r="O178" s="35">
        <f>V178/P178*1000</f>
        <v>12989.367376513253</v>
      </c>
      <c r="P178" s="35">
        <v>168022.69</v>
      </c>
      <c r="Q178" s="36">
        <v>8.1500000000000003E-2</v>
      </c>
      <c r="R178" s="36">
        <f>T178*2000/V178</f>
        <v>0.1002882715989377</v>
      </c>
      <c r="S178" s="35">
        <v>93.328999999999994</v>
      </c>
      <c r="T178" s="35">
        <v>109.44</v>
      </c>
      <c r="U178" s="35">
        <v>227406.88500000001</v>
      </c>
      <c r="V178" s="34">
        <v>2182508.4479999999</v>
      </c>
      <c r="W178" s="33" t="s">
        <v>110</v>
      </c>
      <c r="X178" s="33" t="s">
        <v>109</v>
      </c>
      <c r="Y178" s="33"/>
      <c r="Z178" s="33" t="s">
        <v>34</v>
      </c>
      <c r="AA178" s="43" t="s">
        <v>36</v>
      </c>
    </row>
    <row r="179" spans="1:27" x14ac:dyDescent="0.25">
      <c r="I179" s="16"/>
      <c r="J179" s="24" t="s">
        <v>56</v>
      </c>
      <c r="K179" s="24" t="s">
        <v>56</v>
      </c>
      <c r="O179" s="5" t="s">
        <v>58</v>
      </c>
      <c r="Q179" s="5" t="s">
        <v>58</v>
      </c>
      <c r="R179" s="5" t="s">
        <v>58</v>
      </c>
    </row>
    <row r="180" spans="1:27" x14ac:dyDescent="0.25">
      <c r="H180" s="25" t="s">
        <v>45</v>
      </c>
      <c r="I180" s="5">
        <f>G174*8760*0.85</f>
        <v>861502.2</v>
      </c>
      <c r="J180" s="8">
        <f>Q180</f>
        <v>7.9933333333333342E-2</v>
      </c>
      <c r="K180" s="8">
        <f>R180</f>
        <v>9.3059887073211514E-2</v>
      </c>
      <c r="L180" s="6">
        <f>O180*I180/1000*J180/2000</f>
        <v>423.76058331329745</v>
      </c>
      <c r="M180" s="6">
        <f>O180*I180/1000*K180/2000</f>
        <v>493.35002538632642</v>
      </c>
      <c r="O180" s="5">
        <f>AVERAGE(O176:O178)</f>
        <v>12307.397812110763</v>
      </c>
      <c r="Q180" s="12">
        <f>AVERAGE(Q176:Q178)</f>
        <v>7.9933333333333342E-2</v>
      </c>
      <c r="R180" s="12">
        <f>AVERAGE(R176:R178)</f>
        <v>9.3059887073211514E-2</v>
      </c>
      <c r="V180" s="13"/>
    </row>
    <row r="181" spans="1:27" x14ac:dyDescent="0.25">
      <c r="G181" s="26"/>
      <c r="H181" s="27" t="s">
        <v>57</v>
      </c>
      <c r="I181" s="5">
        <f>P176</f>
        <v>392351.51</v>
      </c>
      <c r="J181" s="8">
        <f>Q180</f>
        <v>7.9933333333333342E-2</v>
      </c>
      <c r="K181" s="8">
        <f>R180</f>
        <v>9.3059887073211514E-2</v>
      </c>
      <c r="L181" s="6">
        <f>O180*I181*J181/2000000</f>
        <v>192.99208375956914</v>
      </c>
      <c r="M181" s="6">
        <f>O180*I181*K181/2000000</f>
        <v>224.68500651404435</v>
      </c>
      <c r="V181" s="13"/>
    </row>
    <row r="182" spans="1:27" s="17" customFormat="1" ht="9" customHeight="1" x14ac:dyDescent="0.25">
      <c r="F182" s="18"/>
      <c r="G182" s="19"/>
      <c r="H182" s="20"/>
      <c r="I182" s="18"/>
      <c r="J182" s="21"/>
      <c r="K182" s="21"/>
      <c r="L182" s="19"/>
      <c r="M182" s="19"/>
      <c r="N182" s="19"/>
      <c r="O182" s="19"/>
      <c r="P182" s="19"/>
      <c r="Q182" s="22"/>
      <c r="R182" s="19"/>
      <c r="S182" s="19"/>
      <c r="T182" s="19"/>
      <c r="U182" s="19"/>
      <c r="V182" s="23"/>
    </row>
    <row r="183" spans="1:27" s="42" customFormat="1" x14ac:dyDescent="0.25">
      <c r="A183" s="33" t="s">
        <v>108</v>
      </c>
      <c r="B183" s="33" t="s">
        <v>107</v>
      </c>
      <c r="C183" s="33">
        <v>6089</v>
      </c>
      <c r="D183" s="33" t="s">
        <v>106</v>
      </c>
      <c r="E183" s="33">
        <v>2014</v>
      </c>
      <c r="F183" s="35"/>
      <c r="G183" s="35">
        <v>50</v>
      </c>
      <c r="H183" s="46">
        <f>P183/(G$183*8760)</f>
        <v>0.72447050228310506</v>
      </c>
      <c r="I183" s="35"/>
      <c r="J183" s="35"/>
      <c r="K183" s="35"/>
      <c r="L183" s="35"/>
      <c r="M183" s="35"/>
      <c r="N183" s="35">
        <v>7679.25</v>
      </c>
      <c r="O183" s="35">
        <f>V183/P183*1000</f>
        <v>12772.37250080424</v>
      </c>
      <c r="P183" s="35">
        <v>317318.08</v>
      </c>
      <c r="Q183" s="36">
        <v>0.36830000000000002</v>
      </c>
      <c r="R183" s="36">
        <f>T183*2000/V183</f>
        <v>0.51588974944268851</v>
      </c>
      <c r="S183" s="35">
        <v>752.50199999999995</v>
      </c>
      <c r="T183" s="35">
        <v>1045.4259999999999</v>
      </c>
      <c r="U183" s="35">
        <v>440778.283</v>
      </c>
      <c r="V183" s="34">
        <v>4052904.719</v>
      </c>
      <c r="W183" s="33" t="s">
        <v>105</v>
      </c>
      <c r="X183" s="33" t="s">
        <v>105</v>
      </c>
      <c r="Y183" s="33" t="s">
        <v>25</v>
      </c>
      <c r="Z183" s="33" t="s">
        <v>23</v>
      </c>
      <c r="AA183" s="43" t="s">
        <v>35</v>
      </c>
    </row>
    <row r="184" spans="1:27" s="42" customFormat="1" x14ac:dyDescent="0.25">
      <c r="A184" s="33" t="s">
        <v>108</v>
      </c>
      <c r="B184" s="33" t="s">
        <v>107</v>
      </c>
      <c r="C184" s="33">
        <v>6089</v>
      </c>
      <c r="D184" s="33" t="s">
        <v>106</v>
      </c>
      <c r="E184" s="33">
        <v>2015</v>
      </c>
      <c r="F184" s="35"/>
      <c r="G184" s="35"/>
      <c r="H184" s="46">
        <f>P184/(G$183*8760)</f>
        <v>0.55715182648401829</v>
      </c>
      <c r="I184" s="35"/>
      <c r="J184" s="35"/>
      <c r="K184" s="35"/>
      <c r="L184" s="35"/>
      <c r="M184" s="35"/>
      <c r="N184" s="35">
        <v>6122.62</v>
      </c>
      <c r="O184" s="35">
        <f>V184/P184*1000</f>
        <v>12411.830518476023</v>
      </c>
      <c r="P184" s="35">
        <v>244032.5</v>
      </c>
      <c r="Q184" s="36">
        <v>0.37169999999999997</v>
      </c>
      <c r="R184" s="36">
        <f>T184*2000/V184</f>
        <v>0.45221252207290852</v>
      </c>
      <c r="S184" s="35">
        <v>572.73900000000003</v>
      </c>
      <c r="T184" s="35">
        <v>684.851</v>
      </c>
      <c r="U184" s="35">
        <v>329140.842</v>
      </c>
      <c r="V184" s="34">
        <v>3028890.031</v>
      </c>
      <c r="W184" s="33" t="s">
        <v>105</v>
      </c>
      <c r="X184" s="33" t="s">
        <v>105</v>
      </c>
      <c r="Y184" s="33" t="s">
        <v>25</v>
      </c>
      <c r="Z184" s="33" t="s">
        <v>23</v>
      </c>
      <c r="AA184" s="43" t="s">
        <v>35</v>
      </c>
    </row>
    <row r="185" spans="1:27" s="42" customFormat="1" x14ac:dyDescent="0.25">
      <c r="A185" s="33" t="s">
        <v>108</v>
      </c>
      <c r="B185" s="33" t="s">
        <v>107</v>
      </c>
      <c r="C185" s="33">
        <v>6089</v>
      </c>
      <c r="D185" s="33" t="s">
        <v>106</v>
      </c>
      <c r="E185" s="33">
        <v>2016</v>
      </c>
      <c r="F185" s="35"/>
      <c r="G185" s="35"/>
      <c r="H185" s="46">
        <f>P185/(G$183*8760)</f>
        <v>0.65560858447488579</v>
      </c>
      <c r="I185" s="35"/>
      <c r="J185" s="35"/>
      <c r="K185" s="35"/>
      <c r="L185" s="35"/>
      <c r="M185" s="35"/>
      <c r="N185" s="35">
        <v>7574.15</v>
      </c>
      <c r="O185" s="35">
        <f>V185/P185*1000</f>
        <v>11930.874823127844</v>
      </c>
      <c r="P185" s="35">
        <v>287156.56</v>
      </c>
      <c r="Q185" s="36">
        <v>0.36080000000000001</v>
      </c>
      <c r="R185" s="36">
        <f>T185*2000/V185</f>
        <v>2.0185468530824788E-2</v>
      </c>
      <c r="S185" s="35">
        <v>623.67899999999997</v>
      </c>
      <c r="T185" s="35">
        <v>34.578000000000003</v>
      </c>
      <c r="U185" s="35">
        <v>372293.908</v>
      </c>
      <c r="V185" s="34">
        <v>3426028.9720000001</v>
      </c>
      <c r="W185" s="33" t="s">
        <v>105</v>
      </c>
      <c r="X185" s="33" t="s">
        <v>105</v>
      </c>
      <c r="Y185" s="33" t="s">
        <v>25</v>
      </c>
      <c r="Z185" s="33" t="s">
        <v>23</v>
      </c>
      <c r="AA185" s="43" t="s">
        <v>35</v>
      </c>
    </row>
    <row r="186" spans="1:27" s="42" customFormat="1" x14ac:dyDescent="0.25">
      <c r="A186" s="33" t="s">
        <v>108</v>
      </c>
      <c r="B186" s="33" t="s">
        <v>107</v>
      </c>
      <c r="C186" s="33">
        <v>6089</v>
      </c>
      <c r="D186" s="33" t="s">
        <v>106</v>
      </c>
      <c r="E186" s="33">
        <v>2017</v>
      </c>
      <c r="F186" s="35"/>
      <c r="G186" s="35"/>
      <c r="H186" s="46">
        <f>P186/(G$183*8760)</f>
        <v>0.57000913242009132</v>
      </c>
      <c r="I186" s="45"/>
      <c r="J186" s="44"/>
      <c r="K186" s="44"/>
      <c r="L186" s="35"/>
      <c r="M186" s="35"/>
      <c r="N186" s="35">
        <v>6351.07</v>
      </c>
      <c r="O186" s="35">
        <f>V186/P186*1000</f>
        <v>12485.315399897463</v>
      </c>
      <c r="P186" s="35">
        <v>249664</v>
      </c>
      <c r="Q186" s="36">
        <v>0.36749999999999999</v>
      </c>
      <c r="R186" s="36">
        <f>T186*2000/V186</f>
        <v>1.6007654293223626E-2</v>
      </c>
      <c r="S186" s="35">
        <v>578.87</v>
      </c>
      <c r="T186" s="35">
        <v>24.949000000000002</v>
      </c>
      <c r="U186" s="35">
        <v>338821.353</v>
      </c>
      <c r="V186" s="34">
        <v>3117133.784</v>
      </c>
      <c r="W186" s="33" t="s">
        <v>105</v>
      </c>
      <c r="X186" s="33" t="s">
        <v>105</v>
      </c>
      <c r="Y186" s="33" t="s">
        <v>25</v>
      </c>
      <c r="Z186" s="33" t="s">
        <v>23</v>
      </c>
      <c r="AA186" s="43" t="s">
        <v>35</v>
      </c>
    </row>
    <row r="187" spans="1:27" s="42" customFormat="1" x14ac:dyDescent="0.25">
      <c r="A187" s="33" t="s">
        <v>108</v>
      </c>
      <c r="B187" s="33" t="s">
        <v>107</v>
      </c>
      <c r="C187" s="33">
        <v>6089</v>
      </c>
      <c r="D187" s="33" t="s">
        <v>106</v>
      </c>
      <c r="E187" s="33">
        <v>2018</v>
      </c>
      <c r="F187" s="35"/>
      <c r="G187" s="35"/>
      <c r="H187" s="46">
        <f>P187/(G$183*8760)</f>
        <v>0.59373257990867578</v>
      </c>
      <c r="I187" s="45"/>
      <c r="J187" s="44"/>
      <c r="K187" s="44"/>
      <c r="L187" s="35"/>
      <c r="M187" s="35"/>
      <c r="N187" s="35">
        <v>6729.09</v>
      </c>
      <c r="O187" s="35">
        <v>12317.58991092918</v>
      </c>
      <c r="P187" s="35">
        <v>260054.87</v>
      </c>
      <c r="Q187" s="36">
        <v>0.3705</v>
      </c>
      <c r="R187" s="36">
        <f>T187*2000/V187</f>
        <v>1.1924766729742735E-2</v>
      </c>
      <c r="S187" s="35">
        <v>603.87599999999998</v>
      </c>
      <c r="T187" s="35">
        <v>19.099</v>
      </c>
      <c r="U187" s="35">
        <v>347577.32799999998</v>
      </c>
      <c r="V187" s="34">
        <v>3203249.2429999998</v>
      </c>
      <c r="W187" s="33" t="s">
        <v>105</v>
      </c>
      <c r="X187" s="33" t="s">
        <v>105</v>
      </c>
      <c r="Y187" s="33"/>
      <c r="Z187" s="33" t="s">
        <v>23</v>
      </c>
      <c r="AA187" s="43" t="s">
        <v>35</v>
      </c>
    </row>
    <row r="188" spans="1:27" x14ac:dyDescent="0.25">
      <c r="I188" s="16"/>
      <c r="J188" s="24" t="s">
        <v>56</v>
      </c>
      <c r="K188" s="24" t="s">
        <v>56</v>
      </c>
      <c r="O188" s="5" t="s">
        <v>58</v>
      </c>
      <c r="Q188" s="5" t="s">
        <v>58</v>
      </c>
      <c r="R188" s="5" t="s">
        <v>58</v>
      </c>
    </row>
    <row r="189" spans="1:27" x14ac:dyDescent="0.25">
      <c r="H189" s="25" t="s">
        <v>45</v>
      </c>
      <c r="I189" s="5">
        <f>G183*8760*0.85</f>
        <v>372300</v>
      </c>
      <c r="J189" s="8">
        <f>Q189</f>
        <v>0.36626666666666668</v>
      </c>
      <c r="K189" s="8">
        <f>R189</f>
        <v>1.6039296517930384E-2</v>
      </c>
      <c r="L189" s="6">
        <f>O189*I189/1000*J189/2000</f>
        <v>834.84298859142973</v>
      </c>
      <c r="M189" s="6">
        <f>O189*I189/1000*K189/2000</f>
        <v>36.55886669075295</v>
      </c>
      <c r="O189" s="5">
        <f>AVERAGE(O185:O187)</f>
        <v>12244.593377984829</v>
      </c>
      <c r="Q189" s="12">
        <f>AVERAGE(Q185:Q187)</f>
        <v>0.36626666666666668</v>
      </c>
      <c r="R189" s="12">
        <f>AVERAGE(R185:R187)</f>
        <v>1.6039296517930384E-2</v>
      </c>
      <c r="V189" s="13"/>
    </row>
    <row r="190" spans="1:27" x14ac:dyDescent="0.25">
      <c r="G190" s="26"/>
      <c r="H190" s="27" t="s">
        <v>57</v>
      </c>
      <c r="I190" s="5">
        <f>P185</f>
        <v>287156.56</v>
      </c>
      <c r="J190" s="8">
        <f>Q189</f>
        <v>0.36626666666666668</v>
      </c>
      <c r="K190" s="8">
        <f>R189</f>
        <v>1.6039296517930384E-2</v>
      </c>
      <c r="L190" s="6">
        <f>O189*I190*J190/2000000</f>
        <v>643.91791765789469</v>
      </c>
      <c r="M190" s="6">
        <f>O189*I190*K190/2000000</f>
        <v>28.198008048388935</v>
      </c>
      <c r="V190" s="13"/>
    </row>
    <row r="191" spans="1:27" s="17" customFormat="1" ht="9" customHeight="1" x14ac:dyDescent="0.25">
      <c r="F191" s="18"/>
      <c r="G191" s="19"/>
      <c r="H191" s="20"/>
      <c r="I191" s="18"/>
      <c r="J191" s="21"/>
      <c r="K191" s="21"/>
      <c r="L191" s="19"/>
      <c r="M191" s="19"/>
      <c r="N191" s="19"/>
      <c r="O191" s="19"/>
      <c r="P191" s="19"/>
      <c r="Q191" s="22"/>
      <c r="R191" s="19"/>
      <c r="S191" s="19"/>
      <c r="T191" s="19"/>
      <c r="U191" s="19"/>
      <c r="V191" s="23"/>
    </row>
    <row r="192" spans="1:27" s="42" customFormat="1" x14ac:dyDescent="0.25">
      <c r="A192" s="33" t="s">
        <v>126</v>
      </c>
      <c r="B192" s="33" t="s">
        <v>125</v>
      </c>
      <c r="C192" s="33">
        <v>56224</v>
      </c>
      <c r="D192" s="33">
        <v>1</v>
      </c>
      <c r="E192" s="33">
        <v>2014</v>
      </c>
      <c r="F192" s="35"/>
      <c r="G192" s="35">
        <v>242</v>
      </c>
      <c r="H192" s="41">
        <f>P192/(G$192*8760)</f>
        <v>0.73785810785312644</v>
      </c>
      <c r="I192" s="35"/>
      <c r="J192" s="35"/>
      <c r="K192" s="35"/>
      <c r="L192" s="35"/>
      <c r="M192" s="35"/>
      <c r="N192" s="35">
        <v>7512.92</v>
      </c>
      <c r="O192" s="35">
        <f>V192/P192*1000</f>
        <v>9073.1954016677773</v>
      </c>
      <c r="P192" s="35">
        <v>1564200.16</v>
      </c>
      <c r="Q192" s="36">
        <v>4.7199999999999999E-2</v>
      </c>
      <c r="R192" s="36">
        <f>T192*2000/V192</f>
        <v>3.3687014244476003E-2</v>
      </c>
      <c r="S192" s="35">
        <v>339.322</v>
      </c>
      <c r="T192" s="35">
        <v>239.048</v>
      </c>
      <c r="U192" s="35">
        <v>1487420.871</v>
      </c>
      <c r="V192" s="34">
        <v>14192293.698999999</v>
      </c>
      <c r="W192" s="33" t="s">
        <v>124</v>
      </c>
      <c r="X192" s="33" t="s">
        <v>124</v>
      </c>
      <c r="Y192" s="33" t="s">
        <v>19</v>
      </c>
      <c r="Z192" s="33" t="s">
        <v>34</v>
      </c>
      <c r="AA192" s="43" t="s">
        <v>31</v>
      </c>
    </row>
    <row r="193" spans="1:27" s="42" customFormat="1" x14ac:dyDescent="0.25">
      <c r="A193" s="33" t="s">
        <v>126</v>
      </c>
      <c r="B193" s="33" t="s">
        <v>125</v>
      </c>
      <c r="C193" s="33">
        <v>56224</v>
      </c>
      <c r="D193" s="33">
        <v>1</v>
      </c>
      <c r="E193" s="33">
        <v>2015</v>
      </c>
      <c r="F193" s="35"/>
      <c r="G193" s="35"/>
      <c r="H193" s="41">
        <f>P193/(G$192*8760)</f>
        <v>0.45303848258424845</v>
      </c>
      <c r="I193" s="35"/>
      <c r="J193" s="35"/>
      <c r="K193" s="35"/>
      <c r="L193" s="35"/>
      <c r="M193" s="35"/>
      <c r="N193" s="35">
        <v>8026.35</v>
      </c>
      <c r="O193" s="35">
        <f>V193/P193*1000</f>
        <v>10044.895046085438</v>
      </c>
      <c r="P193" s="35">
        <v>960405.34</v>
      </c>
      <c r="Q193" s="36">
        <v>4.7600000000000003E-2</v>
      </c>
      <c r="R193" s="36">
        <f>T193*2000/V193</f>
        <v>2.3563592240984178E-2</v>
      </c>
      <c r="S193" s="35">
        <v>232.042</v>
      </c>
      <c r="T193" s="35">
        <v>113.661</v>
      </c>
      <c r="U193" s="35">
        <v>1009782.6850000001</v>
      </c>
      <c r="V193" s="34">
        <v>9647170.8420000002</v>
      </c>
      <c r="W193" s="33" t="s">
        <v>124</v>
      </c>
      <c r="X193" s="33" t="s">
        <v>124</v>
      </c>
      <c r="Y193" s="33" t="s">
        <v>19</v>
      </c>
      <c r="Z193" s="33" t="s">
        <v>34</v>
      </c>
      <c r="AA193" s="43" t="s">
        <v>31</v>
      </c>
    </row>
    <row r="194" spans="1:27" s="42" customFormat="1" x14ac:dyDescent="0.25">
      <c r="A194" s="33" t="s">
        <v>126</v>
      </c>
      <c r="B194" s="33" t="s">
        <v>125</v>
      </c>
      <c r="C194" s="33">
        <v>56224</v>
      </c>
      <c r="D194" s="33">
        <v>1</v>
      </c>
      <c r="E194" s="33">
        <v>2016</v>
      </c>
      <c r="F194" s="35"/>
      <c r="G194" s="35"/>
      <c r="H194" s="41">
        <f>P194/(G$192*8760)</f>
        <v>0.46891986490056226</v>
      </c>
      <c r="I194" s="35"/>
      <c r="J194" s="35"/>
      <c r="K194" s="35"/>
      <c r="L194" s="35"/>
      <c r="M194" s="35"/>
      <c r="N194" s="35">
        <v>8163.89</v>
      </c>
      <c r="O194" s="35">
        <f>V194/P194*1000</f>
        <v>9548.5611282314803</v>
      </c>
      <c r="P194" s="35">
        <v>994072.6</v>
      </c>
      <c r="Q194" s="36">
        <v>4.8599999999999997E-2</v>
      </c>
      <c r="R194" s="36">
        <f>T194*2000/V194</f>
        <v>2.4414128069966526E-2</v>
      </c>
      <c r="S194" s="35">
        <v>232.56399999999999</v>
      </c>
      <c r="T194" s="35">
        <v>115.869</v>
      </c>
      <c r="U194" s="35">
        <v>993318.44900000002</v>
      </c>
      <c r="V194" s="34">
        <v>9491962.9869999997</v>
      </c>
      <c r="W194" s="33" t="s">
        <v>124</v>
      </c>
      <c r="X194" s="33" t="s">
        <v>124</v>
      </c>
      <c r="Y194" s="33" t="s">
        <v>19</v>
      </c>
      <c r="Z194" s="33" t="s">
        <v>34</v>
      </c>
      <c r="AA194" s="43" t="s">
        <v>31</v>
      </c>
    </row>
    <row r="195" spans="1:27" s="42" customFormat="1" x14ac:dyDescent="0.25">
      <c r="A195" s="33" t="s">
        <v>126</v>
      </c>
      <c r="B195" s="33" t="s">
        <v>125</v>
      </c>
      <c r="C195" s="33">
        <v>56224</v>
      </c>
      <c r="D195" s="33">
        <v>1</v>
      </c>
      <c r="E195" s="33">
        <v>2017</v>
      </c>
      <c r="F195" s="35"/>
      <c r="G195" s="35"/>
      <c r="H195" s="41">
        <f>P195/(G$192*8760)</f>
        <v>0.51033506924789618</v>
      </c>
      <c r="I195" s="40"/>
      <c r="J195" s="47"/>
      <c r="K195" s="47"/>
      <c r="L195" s="35"/>
      <c r="M195" s="35"/>
      <c r="N195" s="35">
        <v>8232.7000000000007</v>
      </c>
      <c r="O195" s="35">
        <f>V195/P195*1000</f>
        <v>9697.3113698590914</v>
      </c>
      <c r="P195" s="35">
        <v>1081869.52</v>
      </c>
      <c r="Q195" s="36">
        <v>4.8899999999999999E-2</v>
      </c>
      <c r="R195" s="36">
        <f>T195*2000/V195</f>
        <v>2.8212719025376615E-2</v>
      </c>
      <c r="S195" s="35">
        <v>256.59100000000001</v>
      </c>
      <c r="T195" s="35">
        <v>147.99299999999999</v>
      </c>
      <c r="U195" s="35">
        <v>1097749.0870000001</v>
      </c>
      <c r="V195" s="34">
        <v>10491225.596999999</v>
      </c>
      <c r="W195" s="33" t="s">
        <v>124</v>
      </c>
      <c r="X195" s="33" t="s">
        <v>124</v>
      </c>
      <c r="Y195" s="33" t="s">
        <v>19</v>
      </c>
      <c r="Z195" s="33" t="s">
        <v>34</v>
      </c>
      <c r="AA195" s="43" t="s">
        <v>31</v>
      </c>
    </row>
    <row r="196" spans="1:27" s="42" customFormat="1" x14ac:dyDescent="0.25">
      <c r="A196" s="33" t="s">
        <v>126</v>
      </c>
      <c r="B196" s="33" t="s">
        <v>125</v>
      </c>
      <c r="C196" s="33">
        <v>56224</v>
      </c>
      <c r="D196" s="33">
        <v>1</v>
      </c>
      <c r="E196" s="33">
        <v>2018</v>
      </c>
      <c r="F196" s="35"/>
      <c r="G196" s="35"/>
      <c r="H196" s="41">
        <f>P196/(G$192*8760)</f>
        <v>0.54853860994754522</v>
      </c>
      <c r="I196" s="40"/>
      <c r="J196" s="47"/>
      <c r="K196" s="47"/>
      <c r="L196" s="35"/>
      <c r="M196" s="35"/>
      <c r="N196" s="35">
        <v>7974.68</v>
      </c>
      <c r="O196" s="35">
        <f>V196/P196*1000</f>
        <v>9677.9846613598038</v>
      </c>
      <c r="P196" s="35">
        <v>1162857.97</v>
      </c>
      <c r="Q196" s="36">
        <v>5.3100000000000001E-2</v>
      </c>
      <c r="R196" s="36">
        <f>T196*2000/V196</f>
        <v>3.8791477081283221E-2</v>
      </c>
      <c r="S196" s="35">
        <v>298.80799999999999</v>
      </c>
      <c r="T196" s="35">
        <v>218.28200000000001</v>
      </c>
      <c r="U196" s="35">
        <v>1178583.4720000001</v>
      </c>
      <c r="V196" s="34">
        <v>11254121.596999999</v>
      </c>
      <c r="W196" s="33" t="s">
        <v>124</v>
      </c>
      <c r="X196" s="33" t="s">
        <v>124</v>
      </c>
      <c r="Y196" s="33"/>
      <c r="Z196" s="33" t="s">
        <v>34</v>
      </c>
      <c r="AA196" s="43" t="s">
        <v>31</v>
      </c>
    </row>
    <row r="197" spans="1:27" x14ac:dyDescent="0.25">
      <c r="I197" s="16"/>
      <c r="J197" s="24" t="s">
        <v>56</v>
      </c>
      <c r="K197" s="24" t="s">
        <v>56</v>
      </c>
      <c r="O197" s="5" t="s">
        <v>58</v>
      </c>
      <c r="Q197" s="5" t="s">
        <v>58</v>
      </c>
      <c r="R197" s="5" t="s">
        <v>58</v>
      </c>
    </row>
    <row r="198" spans="1:27" x14ac:dyDescent="0.25">
      <c r="H198" s="25" t="s">
        <v>45</v>
      </c>
      <c r="I198" s="5">
        <f>G192*8760*0.85</f>
        <v>1801932</v>
      </c>
      <c r="J198" s="8">
        <f>Q198</f>
        <v>5.0200000000000002E-2</v>
      </c>
      <c r="K198" s="8">
        <f>R198</f>
        <v>3.0472774725542121E-2</v>
      </c>
      <c r="L198" s="6">
        <f>O198*I198/1000*J198/2000</f>
        <v>436.06082561799093</v>
      </c>
      <c r="M198" s="6">
        <f>O198*I198/1000*K198/2000</f>
        <v>264.70086266316616</v>
      </c>
      <c r="O198" s="5">
        <f>AVERAGE(O194:O196)</f>
        <v>9641.2857198167912</v>
      </c>
      <c r="Q198" s="12">
        <f>AVERAGE(Q194:Q196)</f>
        <v>5.0200000000000002E-2</v>
      </c>
      <c r="R198" s="12">
        <f>AVERAGE(R194:R196)</f>
        <v>3.0472774725542121E-2</v>
      </c>
      <c r="V198" s="13"/>
    </row>
    <row r="199" spans="1:27" x14ac:dyDescent="0.25">
      <c r="G199" s="26"/>
      <c r="H199" s="27" t="s">
        <v>57</v>
      </c>
      <c r="I199" s="5">
        <f>P196</f>
        <v>1162857.97</v>
      </c>
      <c r="J199" s="8">
        <f>Q198</f>
        <v>5.0200000000000002E-2</v>
      </c>
      <c r="K199" s="8">
        <f>R198</f>
        <v>3.0472774725542121E-2</v>
      </c>
      <c r="L199" s="6">
        <f>O198*I199*J199/2000000</f>
        <v>281.40729310243717</v>
      </c>
      <c r="M199" s="6">
        <f>O198*I199*K199/2000000</f>
        <v>170.82193324372849</v>
      </c>
      <c r="V199" s="13"/>
    </row>
    <row r="200" spans="1:27" s="17" customFormat="1" ht="9" customHeight="1" x14ac:dyDescent="0.25">
      <c r="F200" s="18"/>
      <c r="G200" s="19"/>
      <c r="H200" s="20"/>
      <c r="I200" s="18"/>
      <c r="J200" s="21"/>
      <c r="K200" s="21"/>
      <c r="L200" s="19"/>
      <c r="M200" s="19"/>
      <c r="N200" s="19"/>
      <c r="O200" s="19"/>
      <c r="P200" s="19"/>
      <c r="Q200" s="22"/>
      <c r="R200" s="19"/>
      <c r="S200" s="19"/>
      <c r="T200" s="19"/>
      <c r="U200" s="19"/>
      <c r="V200" s="23"/>
    </row>
    <row r="201" spans="1:27" s="42" customFormat="1" x14ac:dyDescent="0.25">
      <c r="A201" s="33" t="s">
        <v>133</v>
      </c>
      <c r="B201" s="33" t="s">
        <v>138</v>
      </c>
      <c r="C201" s="33">
        <v>87</v>
      </c>
      <c r="D201" s="33">
        <v>1</v>
      </c>
      <c r="E201" s="33">
        <v>2014</v>
      </c>
      <c r="F201" s="35"/>
      <c r="G201" s="35">
        <v>257</v>
      </c>
      <c r="H201" s="41">
        <f>P201/(G$201*8760)</f>
        <v>0.66300313149618884</v>
      </c>
      <c r="I201" s="35"/>
      <c r="J201" s="35"/>
      <c r="K201" s="35"/>
      <c r="L201" s="35"/>
      <c r="M201" s="35"/>
      <c r="N201" s="35">
        <v>7586.1</v>
      </c>
      <c r="O201" s="35">
        <f>V201/P201*1000</f>
        <v>10013.805865813387</v>
      </c>
      <c r="P201" s="35">
        <v>1492632.21</v>
      </c>
      <c r="Q201" s="36">
        <v>0.3402</v>
      </c>
      <c r="R201" s="36">
        <f>T201*2000/V201</f>
        <v>9.7915229434438256E-2</v>
      </c>
      <c r="S201" s="35">
        <v>2578.7510000000002</v>
      </c>
      <c r="T201" s="35">
        <v>731.76599999999996</v>
      </c>
      <c r="U201" s="35">
        <v>1567634.466</v>
      </c>
      <c r="V201" s="34">
        <v>14946929.18</v>
      </c>
      <c r="W201" s="33" t="s">
        <v>38</v>
      </c>
      <c r="X201" s="33" t="s">
        <v>38</v>
      </c>
      <c r="Y201" s="33" t="s">
        <v>25</v>
      </c>
      <c r="Z201" s="33" t="s">
        <v>28</v>
      </c>
      <c r="AA201" s="43" t="s">
        <v>137</v>
      </c>
    </row>
    <row r="202" spans="1:27" s="42" customFormat="1" x14ac:dyDescent="0.25">
      <c r="A202" s="33" t="s">
        <v>133</v>
      </c>
      <c r="B202" s="33" t="s">
        <v>138</v>
      </c>
      <c r="C202" s="33">
        <v>87</v>
      </c>
      <c r="D202" s="33">
        <v>1</v>
      </c>
      <c r="E202" s="33">
        <v>2015</v>
      </c>
      <c r="F202" s="35"/>
      <c r="G202" s="35"/>
      <c r="H202" s="41">
        <f>P202/(G$201*8760)</f>
        <v>0.64952923173960164</v>
      </c>
      <c r="I202" s="35"/>
      <c r="J202" s="35"/>
      <c r="K202" s="35"/>
      <c r="L202" s="35"/>
      <c r="M202" s="35"/>
      <c r="N202" s="35">
        <v>8061.26</v>
      </c>
      <c r="O202" s="35">
        <f>V202/P202*1000</f>
        <v>9501.467492795502</v>
      </c>
      <c r="P202" s="35">
        <v>1462298.15</v>
      </c>
      <c r="Q202" s="36">
        <v>0.35060000000000002</v>
      </c>
      <c r="R202" s="36">
        <f>T202*2000/V202</f>
        <v>0.12190547292631784</v>
      </c>
      <c r="S202" s="35">
        <v>2450.2800000000002</v>
      </c>
      <c r="T202" s="35">
        <v>846.87599999999998</v>
      </c>
      <c r="U202" s="35">
        <v>1457199.7819999999</v>
      </c>
      <c r="V202" s="34">
        <v>13893978.336999999</v>
      </c>
      <c r="W202" s="33" t="s">
        <v>38</v>
      </c>
      <c r="X202" s="33" t="s">
        <v>38</v>
      </c>
      <c r="Y202" s="33" t="s">
        <v>25</v>
      </c>
      <c r="Z202" s="33" t="s">
        <v>28</v>
      </c>
      <c r="AA202" s="43" t="s">
        <v>137</v>
      </c>
    </row>
    <row r="203" spans="1:27" s="42" customFormat="1" x14ac:dyDescent="0.25">
      <c r="A203" s="33" t="s">
        <v>133</v>
      </c>
      <c r="B203" s="33" t="s">
        <v>138</v>
      </c>
      <c r="C203" s="33">
        <v>87</v>
      </c>
      <c r="D203" s="33">
        <v>1</v>
      </c>
      <c r="E203" s="33">
        <v>2016</v>
      </c>
      <c r="F203" s="35"/>
      <c r="G203" s="35"/>
      <c r="H203" s="41">
        <f>P203/(G$201*8760)</f>
        <v>0.62289767780679783</v>
      </c>
      <c r="I203" s="35"/>
      <c r="J203" s="35"/>
      <c r="K203" s="35"/>
      <c r="L203" s="35"/>
      <c r="M203" s="35"/>
      <c r="N203" s="35">
        <v>8784</v>
      </c>
      <c r="O203" s="35">
        <f>V203/P203*1000</f>
        <v>9884.7930818587756</v>
      </c>
      <c r="P203" s="35">
        <v>1402342</v>
      </c>
      <c r="Q203" s="36">
        <v>0.35139999999999999</v>
      </c>
      <c r="R203" s="36">
        <f>T203*2000/V203</f>
        <v>0.12964060632409335</v>
      </c>
      <c r="S203" s="35">
        <v>2436.6729999999998</v>
      </c>
      <c r="T203" s="35">
        <v>898.53</v>
      </c>
      <c r="U203" s="35">
        <v>1453830</v>
      </c>
      <c r="V203" s="34">
        <v>13861860.5</v>
      </c>
      <c r="W203" s="33" t="s">
        <v>38</v>
      </c>
      <c r="X203" s="33" t="s">
        <v>38</v>
      </c>
      <c r="Y203" s="33" t="s">
        <v>25</v>
      </c>
      <c r="Z203" s="33" t="s">
        <v>28</v>
      </c>
      <c r="AA203" s="43" t="s">
        <v>137</v>
      </c>
    </row>
    <row r="204" spans="1:27" s="42" customFormat="1" x14ac:dyDescent="0.25">
      <c r="A204" s="33" t="s">
        <v>133</v>
      </c>
      <c r="B204" s="33" t="s">
        <v>138</v>
      </c>
      <c r="C204" s="33">
        <v>87</v>
      </c>
      <c r="D204" s="33">
        <v>1</v>
      </c>
      <c r="E204" s="33">
        <v>2017</v>
      </c>
      <c r="F204" s="35"/>
      <c r="G204" s="35"/>
      <c r="H204" s="41">
        <f>P204/(G$201*8760)</f>
        <v>0.52722239841515206</v>
      </c>
      <c r="I204" s="40"/>
      <c r="J204" s="47"/>
      <c r="K204" s="47"/>
      <c r="L204" s="35"/>
      <c r="M204" s="35"/>
      <c r="N204" s="35">
        <v>6988.73</v>
      </c>
      <c r="O204" s="35">
        <f>V204/P204*1000</f>
        <v>9972.3999424641206</v>
      </c>
      <c r="P204" s="35">
        <v>1186946.33</v>
      </c>
      <c r="Q204" s="36">
        <v>0.35499999999999998</v>
      </c>
      <c r="R204" s="36">
        <f>T204*2000/V204</f>
        <v>0.12307294834242082</v>
      </c>
      <c r="S204" s="35">
        <v>2124.8119999999999</v>
      </c>
      <c r="T204" s="35">
        <v>728.38900000000001</v>
      </c>
      <c r="U204" s="35">
        <v>1241435.953</v>
      </c>
      <c r="V204" s="34">
        <v>11836703.513</v>
      </c>
      <c r="W204" s="33" t="s">
        <v>38</v>
      </c>
      <c r="X204" s="33" t="s">
        <v>38</v>
      </c>
      <c r="Y204" s="33" t="s">
        <v>25</v>
      </c>
      <c r="Z204" s="33" t="s">
        <v>28</v>
      </c>
      <c r="AA204" s="43" t="s">
        <v>137</v>
      </c>
    </row>
    <row r="205" spans="1:27" s="42" customFormat="1" x14ac:dyDescent="0.25">
      <c r="A205" s="33" t="s">
        <v>133</v>
      </c>
      <c r="B205" s="33" t="s">
        <v>138</v>
      </c>
      <c r="C205" s="33">
        <v>87</v>
      </c>
      <c r="D205" s="33">
        <v>1</v>
      </c>
      <c r="E205" s="33">
        <v>2018</v>
      </c>
      <c r="F205" s="35"/>
      <c r="G205" s="35"/>
      <c r="H205" s="41">
        <f>P205/(G$201*8760)</f>
        <v>0.61622278929694574</v>
      </c>
      <c r="I205" s="40"/>
      <c r="J205" s="47"/>
      <c r="K205" s="47"/>
      <c r="L205" s="35"/>
      <c r="M205" s="35"/>
      <c r="N205" s="35">
        <v>8372.4</v>
      </c>
      <c r="O205" s="35">
        <v>10095.830921389581</v>
      </c>
      <c r="P205" s="35">
        <v>1387314.69</v>
      </c>
      <c r="Q205" s="36">
        <v>0.34520000000000001</v>
      </c>
      <c r="R205" s="36">
        <f>T205*2000/V205</f>
        <v>0.12568600007262054</v>
      </c>
      <c r="S205" s="35">
        <v>2442.0129999999999</v>
      </c>
      <c r="T205" s="35">
        <v>880.18499999999995</v>
      </c>
      <c r="U205" s="35">
        <v>1468953.554</v>
      </c>
      <c r="V205" s="34">
        <v>14006094.545</v>
      </c>
      <c r="W205" s="33" t="s">
        <v>38</v>
      </c>
      <c r="X205" s="33" t="s">
        <v>38</v>
      </c>
      <c r="Y205" s="33"/>
      <c r="Z205" s="33" t="s">
        <v>28</v>
      </c>
      <c r="AA205" s="43" t="s">
        <v>137</v>
      </c>
    </row>
    <row r="206" spans="1:27" x14ac:dyDescent="0.25">
      <c r="I206" s="16"/>
      <c r="J206" s="24" t="s">
        <v>56</v>
      </c>
      <c r="K206" s="24" t="s">
        <v>56</v>
      </c>
      <c r="O206" s="5" t="s">
        <v>58</v>
      </c>
      <c r="Q206" s="5" t="s">
        <v>58</v>
      </c>
      <c r="R206" s="5" t="s">
        <v>58</v>
      </c>
    </row>
    <row r="207" spans="1:27" x14ac:dyDescent="0.25">
      <c r="H207" s="25" t="s">
        <v>45</v>
      </c>
      <c r="I207" s="5">
        <f>G201*8760*0.85</f>
        <v>1913622</v>
      </c>
      <c r="J207" s="8">
        <f>Q207</f>
        <v>0.35053333333333331</v>
      </c>
      <c r="K207" s="8">
        <f>R207</f>
        <v>0.1261331849130449</v>
      </c>
      <c r="L207" s="6">
        <f>O207*I207/1000*J207/2000</f>
        <v>3348.6896607464873</v>
      </c>
      <c r="M207" s="6">
        <f>O207*I207/1000*K207/2000</f>
        <v>1204.966409838356</v>
      </c>
      <c r="O207" s="5">
        <f>AVERAGE(O203:O205)</f>
        <v>9984.3413152374924</v>
      </c>
      <c r="Q207" s="12">
        <f>AVERAGE(Q203:Q205)</f>
        <v>0.35053333333333331</v>
      </c>
      <c r="R207" s="12">
        <f>AVERAGE(R203:R205)</f>
        <v>0.1261331849130449</v>
      </c>
      <c r="V207" s="13"/>
    </row>
    <row r="208" spans="1:27" x14ac:dyDescent="0.25">
      <c r="G208" s="26"/>
      <c r="H208" s="27" t="s">
        <v>57</v>
      </c>
      <c r="I208" s="5">
        <f>P203</f>
        <v>1402342</v>
      </c>
      <c r="J208" s="8">
        <f>Q207</f>
        <v>0.35053333333333331</v>
      </c>
      <c r="K208" s="8">
        <f>R207</f>
        <v>0.1261331849130449</v>
      </c>
      <c r="L208" s="6">
        <f>O207*I208*J208/2000000</f>
        <v>2453.9894274995536</v>
      </c>
      <c r="M208" s="6">
        <f>O207*I208*K208/2000000</f>
        <v>883.02444532177185</v>
      </c>
      <c r="V208" s="13"/>
    </row>
    <row r="209" spans="1:27" s="17" customFormat="1" ht="9" customHeight="1" x14ac:dyDescent="0.25">
      <c r="F209" s="18"/>
      <c r="G209" s="19"/>
      <c r="H209" s="20"/>
      <c r="I209" s="18"/>
      <c r="J209" s="21"/>
      <c r="K209" s="21"/>
      <c r="L209" s="19"/>
      <c r="M209" s="19"/>
      <c r="N209" s="19"/>
      <c r="O209" s="19"/>
      <c r="P209" s="19"/>
      <c r="Q209" s="22"/>
      <c r="R209" s="19"/>
      <c r="S209" s="19"/>
      <c r="T209" s="19"/>
      <c r="U209" s="19"/>
      <c r="V209" s="23"/>
    </row>
    <row r="210" spans="1:27" s="42" customFormat="1" x14ac:dyDescent="0.25">
      <c r="A210" s="33" t="s">
        <v>139</v>
      </c>
      <c r="B210" s="33" t="s">
        <v>132</v>
      </c>
      <c r="C210" s="33">
        <v>2442</v>
      </c>
      <c r="D210" s="33">
        <v>4</v>
      </c>
      <c r="E210" s="33">
        <v>2014</v>
      </c>
      <c r="F210" s="35"/>
      <c r="G210" s="35">
        <v>818.1</v>
      </c>
      <c r="H210" s="41">
        <f>P210/(G$210*8760)</f>
        <v>0.73126793260249412</v>
      </c>
      <c r="I210" s="35"/>
      <c r="J210" s="35"/>
      <c r="K210" s="35"/>
      <c r="L210" s="35"/>
      <c r="M210" s="35"/>
      <c r="N210" s="35">
        <v>7166.24</v>
      </c>
      <c r="O210" s="35">
        <f>V210/P210*1000</f>
        <v>10489.108252229129</v>
      </c>
      <c r="P210" s="35">
        <v>5240672.59</v>
      </c>
      <c r="Q210" s="36">
        <v>0.52290000000000003</v>
      </c>
      <c r="R210" s="36">
        <f>T210*2000/V210</f>
        <v>0.14640197596843638</v>
      </c>
      <c r="S210" s="35">
        <v>14570.348</v>
      </c>
      <c r="T210" s="35">
        <v>4023.857</v>
      </c>
      <c r="U210" s="35">
        <v>5638854.8870000001</v>
      </c>
      <c r="V210" s="34">
        <v>54969982.111000001</v>
      </c>
      <c r="W210" s="33" t="s">
        <v>136</v>
      </c>
      <c r="X210" s="33" t="s">
        <v>130</v>
      </c>
      <c r="Y210" s="33" t="s">
        <v>134</v>
      </c>
      <c r="Z210" s="33" t="s">
        <v>23</v>
      </c>
      <c r="AA210" s="43" t="s">
        <v>129</v>
      </c>
    </row>
    <row r="211" spans="1:27" s="42" customFormat="1" x14ac:dyDescent="0.25">
      <c r="A211" s="33" t="s">
        <v>139</v>
      </c>
      <c r="B211" s="33" t="s">
        <v>132</v>
      </c>
      <c r="C211" s="33">
        <v>2442</v>
      </c>
      <c r="D211" s="33">
        <v>4</v>
      </c>
      <c r="E211" s="33">
        <v>2015</v>
      </c>
      <c r="F211" s="35"/>
      <c r="G211" s="35"/>
      <c r="H211" s="41">
        <f>P211/(G$210*8760)</f>
        <v>0.78284528021548982</v>
      </c>
      <c r="I211" s="35"/>
      <c r="J211" s="35"/>
      <c r="K211" s="35"/>
      <c r="L211" s="35"/>
      <c r="M211" s="35"/>
      <c r="N211" s="35">
        <v>7689.41</v>
      </c>
      <c r="O211" s="35">
        <f>V211/P211*1000</f>
        <v>10397.477718027763</v>
      </c>
      <c r="P211" s="35">
        <v>5610304.54</v>
      </c>
      <c r="Q211" s="36">
        <v>0.52370000000000005</v>
      </c>
      <c r="R211" s="36">
        <f>T211*2000/V211</f>
        <v>0.12505826793224634</v>
      </c>
      <c r="S211" s="35">
        <v>15427.009</v>
      </c>
      <c r="T211" s="35">
        <v>3647.5129999999999</v>
      </c>
      <c r="U211" s="35">
        <v>5978647.693</v>
      </c>
      <c r="V211" s="34">
        <v>58333016.446000002</v>
      </c>
      <c r="W211" s="33" t="s">
        <v>131</v>
      </c>
      <c r="X211" s="33" t="s">
        <v>130</v>
      </c>
      <c r="Y211" s="33" t="s">
        <v>134</v>
      </c>
      <c r="Z211" s="33" t="s">
        <v>23</v>
      </c>
      <c r="AA211" s="43" t="s">
        <v>129</v>
      </c>
    </row>
    <row r="212" spans="1:27" s="42" customFormat="1" x14ac:dyDescent="0.25">
      <c r="A212" s="33" t="s">
        <v>139</v>
      </c>
      <c r="B212" s="33" t="s">
        <v>132</v>
      </c>
      <c r="C212" s="33">
        <v>2442</v>
      </c>
      <c r="D212" s="33">
        <v>4</v>
      </c>
      <c r="E212" s="33">
        <v>2016</v>
      </c>
      <c r="F212" s="35"/>
      <c r="G212" s="35"/>
      <c r="H212" s="41">
        <f>P212/(G$210*8760)</f>
        <v>0.55375921572370335</v>
      </c>
      <c r="I212" s="35"/>
      <c r="J212" s="37"/>
      <c r="K212" s="37"/>
      <c r="L212" s="35"/>
      <c r="M212" s="35"/>
      <c r="N212" s="35">
        <v>5926.93</v>
      </c>
      <c r="O212" s="35">
        <f>V212/P212*1000</f>
        <v>9073.3533592550157</v>
      </c>
      <c r="P212" s="35">
        <v>3968546.43</v>
      </c>
      <c r="Q212" s="36">
        <v>0.49349999999999999</v>
      </c>
      <c r="R212" s="36">
        <f>T212*2000/V212</f>
        <v>0.13325829790251248</v>
      </c>
      <c r="S212" s="35">
        <v>9216.4179999999997</v>
      </c>
      <c r="T212" s="35">
        <v>2399.1840000000002</v>
      </c>
      <c r="U212" s="35">
        <v>3693587.9580000001</v>
      </c>
      <c r="V212" s="34">
        <v>36008024.082000002</v>
      </c>
      <c r="W212" s="33" t="s">
        <v>131</v>
      </c>
      <c r="X212" s="33" t="s">
        <v>130</v>
      </c>
      <c r="Y212" s="33" t="s">
        <v>134</v>
      </c>
      <c r="Z212" s="33" t="s">
        <v>23</v>
      </c>
      <c r="AA212" s="43" t="s">
        <v>129</v>
      </c>
    </row>
    <row r="213" spans="1:27" s="42" customFormat="1" x14ac:dyDescent="0.25">
      <c r="A213" s="33" t="s">
        <v>139</v>
      </c>
      <c r="B213" s="33" t="s">
        <v>132</v>
      </c>
      <c r="C213" s="33">
        <v>2442</v>
      </c>
      <c r="D213" s="33">
        <v>4</v>
      </c>
      <c r="E213" s="33">
        <v>2017</v>
      </c>
      <c r="F213" s="35" t="s">
        <v>135</v>
      </c>
      <c r="G213" s="35"/>
      <c r="H213" s="41">
        <f>P213/(G$210*8760)</f>
        <v>0.5890506109210617</v>
      </c>
      <c r="I213" s="35"/>
      <c r="J213" s="37"/>
      <c r="K213" s="37"/>
      <c r="L213" s="35"/>
      <c r="M213" s="35"/>
      <c r="N213" s="35">
        <v>6627.95</v>
      </c>
      <c r="O213" s="35">
        <f>V213/P213*1000</f>
        <v>9143.6874611981457</v>
      </c>
      <c r="P213" s="35">
        <v>4221464.1900000004</v>
      </c>
      <c r="Q213" s="36">
        <v>0.48399999999999999</v>
      </c>
      <c r="R213" s="36">
        <f>T213*2000/V213</f>
        <v>0.11417758128996333</v>
      </c>
      <c r="S213" s="35">
        <v>9654.4760000000006</v>
      </c>
      <c r="T213" s="35">
        <v>2203.6129999999998</v>
      </c>
      <c r="U213" s="35">
        <v>3960402.125</v>
      </c>
      <c r="V213" s="34">
        <v>38599749.181999996</v>
      </c>
      <c r="W213" s="33" t="s">
        <v>131</v>
      </c>
      <c r="X213" s="33" t="s">
        <v>130</v>
      </c>
      <c r="Y213" s="33" t="s">
        <v>134</v>
      </c>
      <c r="Z213" s="33" t="s">
        <v>23</v>
      </c>
      <c r="AA213" s="43" t="s">
        <v>129</v>
      </c>
    </row>
    <row r="214" spans="1:27" s="42" customFormat="1" x14ac:dyDescent="0.25">
      <c r="A214" s="33" t="s">
        <v>139</v>
      </c>
      <c r="B214" s="33" t="s">
        <v>132</v>
      </c>
      <c r="C214" s="33">
        <v>2442</v>
      </c>
      <c r="D214" s="33">
        <v>4</v>
      </c>
      <c r="E214" s="33">
        <v>2018</v>
      </c>
      <c r="F214" s="35"/>
      <c r="G214" s="35"/>
      <c r="H214" s="41">
        <f>P214/(G$210*8760)</f>
        <v>0.4825141783584751</v>
      </c>
      <c r="I214" s="35"/>
      <c r="J214" s="37"/>
      <c r="K214" s="37"/>
      <c r="L214" s="35"/>
      <c r="M214" s="35"/>
      <c r="N214" s="35">
        <v>5034.3599999999997</v>
      </c>
      <c r="O214" s="35">
        <v>9789.7241174410083</v>
      </c>
      <c r="P214" s="35">
        <v>3457964.88</v>
      </c>
      <c r="Q214" s="36">
        <v>0.1716</v>
      </c>
      <c r="R214" s="36">
        <f>T214*2000/V214</f>
        <v>4.9235386095899281E-2</v>
      </c>
      <c r="S214" s="35">
        <v>2666.9520000000002</v>
      </c>
      <c r="T214" s="35">
        <v>833.37099999999998</v>
      </c>
      <c r="U214" s="35">
        <v>3473196.3670000001</v>
      </c>
      <c r="V214" s="34">
        <v>33852522.182999998</v>
      </c>
      <c r="W214" s="33" t="s">
        <v>131</v>
      </c>
      <c r="X214" s="33" t="s">
        <v>130</v>
      </c>
      <c r="Y214" s="33"/>
      <c r="Z214" s="33" t="s">
        <v>23</v>
      </c>
      <c r="AA214" s="43" t="s">
        <v>129</v>
      </c>
    </row>
    <row r="215" spans="1:27" x14ac:dyDescent="0.25">
      <c r="I215" s="16"/>
      <c r="J215" s="35" t="s">
        <v>128</v>
      </c>
      <c r="K215" s="35" t="s">
        <v>128</v>
      </c>
      <c r="O215" s="5" t="s">
        <v>58</v>
      </c>
      <c r="Q215" s="5"/>
      <c r="R215" s="5"/>
    </row>
    <row r="216" spans="1:27" x14ac:dyDescent="0.25">
      <c r="H216" s="25" t="s">
        <v>45</v>
      </c>
      <c r="I216" s="5">
        <f>G210*8760*0.85</f>
        <v>6091572.5999999996</v>
      </c>
      <c r="J216" s="37">
        <v>0.08</v>
      </c>
      <c r="K216" s="37">
        <v>0.05</v>
      </c>
      <c r="L216" s="6">
        <f>O216*I216/1000*J216/2000</f>
        <v>2274.7365588042248</v>
      </c>
      <c r="M216" s="6">
        <f>O216*I216/1000*K216/2000</f>
        <v>1421.7103492526403</v>
      </c>
      <c r="O216" s="5">
        <f>AVERAGE(O212:O214)</f>
        <v>9335.5883126313911</v>
      </c>
      <c r="Q216" s="12"/>
      <c r="R216" s="12"/>
      <c r="V216" s="13"/>
    </row>
    <row r="217" spans="1:27" x14ac:dyDescent="0.25">
      <c r="G217" s="26"/>
      <c r="H217" s="27" t="s">
        <v>57</v>
      </c>
      <c r="I217" s="5">
        <f>P213</f>
        <v>4221464.1900000004</v>
      </c>
      <c r="J217" s="37">
        <v>0.08</v>
      </c>
      <c r="K217" s="37">
        <v>0.05</v>
      </c>
      <c r="L217" s="6">
        <f>O216*I217*J217/2000000</f>
        <v>1576.3940701742379</v>
      </c>
      <c r="M217" s="6">
        <f>O216*I217*K217/2000000</f>
        <v>985.24629385889875</v>
      </c>
      <c r="V217" s="13"/>
    </row>
    <row r="218" spans="1:27" s="17" customFormat="1" ht="9" customHeight="1" x14ac:dyDescent="0.25">
      <c r="F218" s="18"/>
      <c r="G218" s="19"/>
      <c r="H218" s="20"/>
      <c r="I218" s="18"/>
      <c r="J218" s="21"/>
      <c r="K218" s="21"/>
      <c r="L218" s="19"/>
      <c r="M218" s="19"/>
      <c r="N218" s="19"/>
      <c r="O218" s="19"/>
      <c r="P218" s="19"/>
      <c r="Q218" s="22"/>
      <c r="R218" s="19"/>
      <c r="S218" s="19"/>
      <c r="T218" s="19"/>
      <c r="U218" s="19"/>
      <c r="V218" s="23"/>
    </row>
    <row r="219" spans="1:27" s="42" customFormat="1" x14ac:dyDescent="0.25">
      <c r="A219" s="33" t="s">
        <v>139</v>
      </c>
      <c r="B219" s="33" t="s">
        <v>132</v>
      </c>
      <c r="C219" s="33">
        <v>2442</v>
      </c>
      <c r="D219" s="33">
        <v>5</v>
      </c>
      <c r="E219" s="33">
        <v>2014</v>
      </c>
      <c r="F219" s="35"/>
      <c r="G219" s="35">
        <v>818.1</v>
      </c>
      <c r="H219" s="41">
        <f>P219/(G$219*8760)</f>
        <v>0.57115890254677415</v>
      </c>
      <c r="I219" s="35"/>
      <c r="J219" s="35"/>
      <c r="K219" s="35"/>
      <c r="L219" s="35"/>
      <c r="M219" s="35"/>
      <c r="N219" s="35">
        <v>5995.64</v>
      </c>
      <c r="O219" s="35">
        <f>V219/P219*1000</f>
        <v>11139.878966753366</v>
      </c>
      <c r="P219" s="35">
        <v>4093242.26</v>
      </c>
      <c r="Q219" s="36">
        <v>0.51190000000000002</v>
      </c>
      <c r="R219" s="36">
        <f>T219*2000/V219</f>
        <v>0.17597935641043269</v>
      </c>
      <c r="S219" s="35">
        <v>11903.108</v>
      </c>
      <c r="T219" s="35">
        <v>4012.1729999999998</v>
      </c>
      <c r="U219" s="35">
        <v>4679592.7309999997</v>
      </c>
      <c r="V219" s="34">
        <v>45598223.358000003</v>
      </c>
      <c r="W219" s="33" t="s">
        <v>136</v>
      </c>
      <c r="X219" s="33" t="s">
        <v>130</v>
      </c>
      <c r="Y219" s="33" t="s">
        <v>134</v>
      </c>
      <c r="Z219" s="33" t="s">
        <v>23</v>
      </c>
      <c r="AA219" s="43" t="s">
        <v>129</v>
      </c>
    </row>
    <row r="220" spans="1:27" s="42" customFormat="1" x14ac:dyDescent="0.25">
      <c r="A220" s="33" t="s">
        <v>139</v>
      </c>
      <c r="B220" s="33" t="s">
        <v>132</v>
      </c>
      <c r="C220" s="33">
        <v>2442</v>
      </c>
      <c r="D220" s="33">
        <v>5</v>
      </c>
      <c r="E220" s="33">
        <v>2015</v>
      </c>
      <c r="F220" s="35"/>
      <c r="G220" s="35"/>
      <c r="H220" s="41">
        <f>P220/(G$219*8760)</f>
        <v>0.72684074330822224</v>
      </c>
      <c r="I220" s="35"/>
      <c r="J220" s="35"/>
      <c r="K220" s="35"/>
      <c r="L220" s="35"/>
      <c r="M220" s="35"/>
      <c r="N220" s="35">
        <v>7546.93</v>
      </c>
      <c r="O220" s="35">
        <f>V220/P220*1000</f>
        <v>11122.012288173777</v>
      </c>
      <c r="P220" s="35">
        <v>5208944.8899999997</v>
      </c>
      <c r="Q220" s="36">
        <v>0.50560000000000005</v>
      </c>
      <c r="R220" s="36">
        <f>T220*2000/V220</f>
        <v>0.18332939786739369</v>
      </c>
      <c r="S220" s="35">
        <v>14806.882</v>
      </c>
      <c r="T220" s="35">
        <v>5310.4979999999996</v>
      </c>
      <c r="U220" s="35">
        <v>5944382.023</v>
      </c>
      <c r="V220" s="34">
        <v>57933949.075000003</v>
      </c>
      <c r="W220" s="33" t="s">
        <v>131</v>
      </c>
      <c r="X220" s="33" t="s">
        <v>130</v>
      </c>
      <c r="Y220" s="33" t="s">
        <v>134</v>
      </c>
      <c r="Z220" s="33" t="s">
        <v>23</v>
      </c>
      <c r="AA220" s="43" t="s">
        <v>129</v>
      </c>
    </row>
    <row r="221" spans="1:27" s="42" customFormat="1" x14ac:dyDescent="0.25">
      <c r="A221" s="33" t="s">
        <v>139</v>
      </c>
      <c r="B221" s="33" t="s">
        <v>132</v>
      </c>
      <c r="C221" s="33">
        <v>2442</v>
      </c>
      <c r="D221" s="33">
        <v>5</v>
      </c>
      <c r="E221" s="33">
        <v>2016</v>
      </c>
      <c r="F221" s="35"/>
      <c r="G221" s="35"/>
      <c r="H221" s="41">
        <f>P221/(G$219*8760)</f>
        <v>0.47190314287643881</v>
      </c>
      <c r="I221" s="35"/>
      <c r="J221" s="35"/>
      <c r="K221" s="35"/>
      <c r="L221" s="35"/>
      <c r="M221" s="35"/>
      <c r="N221" s="35">
        <v>5388.4</v>
      </c>
      <c r="O221" s="35">
        <f>V221/P221*1000</f>
        <v>9098.4522048021081</v>
      </c>
      <c r="P221" s="35">
        <v>3381920.3</v>
      </c>
      <c r="Q221" s="36">
        <v>0.50560000000000005</v>
      </c>
      <c r="R221" s="36">
        <f>T221*2000/V221</f>
        <v>0.1308635867812096</v>
      </c>
      <c r="S221" s="35">
        <v>8137.0559999999996</v>
      </c>
      <c r="T221" s="35">
        <v>2013.3520000000001</v>
      </c>
      <c r="U221" s="35">
        <v>3156597.0180000002</v>
      </c>
      <c r="V221" s="34">
        <v>30770240.210000001</v>
      </c>
      <c r="W221" s="33" t="s">
        <v>131</v>
      </c>
      <c r="X221" s="33" t="s">
        <v>130</v>
      </c>
      <c r="Y221" s="33" t="s">
        <v>134</v>
      </c>
      <c r="Z221" s="33" t="s">
        <v>23</v>
      </c>
      <c r="AA221" s="43" t="s">
        <v>129</v>
      </c>
    </row>
    <row r="222" spans="1:27" s="42" customFormat="1" x14ac:dyDescent="0.25">
      <c r="A222" s="33" t="s">
        <v>139</v>
      </c>
      <c r="B222" s="33" t="s">
        <v>132</v>
      </c>
      <c r="C222" s="33">
        <v>2442</v>
      </c>
      <c r="D222" s="33">
        <v>5</v>
      </c>
      <c r="E222" s="33">
        <v>2017</v>
      </c>
      <c r="F222" s="48" t="s">
        <v>135</v>
      </c>
      <c r="G222" s="35"/>
      <c r="H222" s="41">
        <f>P222/(G$219*8760)</f>
        <v>0.39575458281495324</v>
      </c>
      <c r="I222" s="40"/>
      <c r="J222" s="35"/>
      <c r="K222" s="35"/>
      <c r="L222" s="35"/>
      <c r="M222" s="35"/>
      <c r="N222" s="35">
        <v>4723.41</v>
      </c>
      <c r="O222" s="35">
        <f>V222/P222*1000</f>
        <v>9192.8595956886475</v>
      </c>
      <c r="P222" s="35">
        <v>2836197.38</v>
      </c>
      <c r="Q222" s="36">
        <v>0.49430000000000002</v>
      </c>
      <c r="R222" s="36">
        <f>T222*2000/V222</f>
        <v>0.12012596608331245</v>
      </c>
      <c r="S222" s="35">
        <v>6637.0609999999997</v>
      </c>
      <c r="T222" s="35">
        <v>1566.008</v>
      </c>
      <c r="U222" s="35">
        <v>2674206.0410000002</v>
      </c>
      <c r="V222" s="34">
        <v>26072764.300000001</v>
      </c>
      <c r="W222" s="33" t="s">
        <v>131</v>
      </c>
      <c r="X222" s="33" t="s">
        <v>130</v>
      </c>
      <c r="Y222" s="33" t="s">
        <v>134</v>
      </c>
      <c r="Z222" s="33" t="s">
        <v>23</v>
      </c>
      <c r="AA222" s="43" t="s">
        <v>129</v>
      </c>
    </row>
    <row r="223" spans="1:27" s="42" customFormat="1" x14ac:dyDescent="0.25">
      <c r="A223" s="33" t="s">
        <v>139</v>
      </c>
      <c r="B223" s="33" t="s">
        <v>132</v>
      </c>
      <c r="C223" s="33">
        <v>2442</v>
      </c>
      <c r="D223" s="33">
        <v>5</v>
      </c>
      <c r="E223" s="33">
        <v>2018</v>
      </c>
      <c r="F223" s="48"/>
      <c r="G223" s="35"/>
      <c r="H223" s="41">
        <f>P223/(G$219*8760)</f>
        <v>0.65129320276015423</v>
      </c>
      <c r="I223" s="40"/>
      <c r="J223" s="35"/>
      <c r="K223" s="35"/>
      <c r="L223" s="35"/>
      <c r="M223" s="35"/>
      <c r="N223" s="35">
        <v>6909.05</v>
      </c>
      <c r="O223" s="35">
        <v>10359.36846317026</v>
      </c>
      <c r="P223" s="35">
        <v>4667529.21</v>
      </c>
      <c r="Q223" s="36">
        <v>0.10349999999999999</v>
      </c>
      <c r="R223" s="36">
        <f>T223*2000/V223</f>
        <v>2.8100876835784688E-2</v>
      </c>
      <c r="S223" s="35">
        <v>2097.558</v>
      </c>
      <c r="T223" s="35">
        <v>679.37599999999998</v>
      </c>
      <c r="U223" s="35">
        <v>4960987.7429999998</v>
      </c>
      <c r="V223" s="34">
        <v>48352654.898999996</v>
      </c>
      <c r="W223" s="33" t="s">
        <v>131</v>
      </c>
      <c r="X223" s="33" t="s">
        <v>130</v>
      </c>
      <c r="Y223" s="33"/>
      <c r="Z223" s="33" t="s">
        <v>23</v>
      </c>
      <c r="AA223" s="43" t="s">
        <v>129</v>
      </c>
    </row>
    <row r="224" spans="1:27" x14ac:dyDescent="0.25">
      <c r="I224" s="16"/>
      <c r="J224" s="35" t="s">
        <v>128</v>
      </c>
      <c r="K224" s="35" t="s">
        <v>128</v>
      </c>
      <c r="O224" s="5" t="s">
        <v>58</v>
      </c>
      <c r="Q224" s="5"/>
      <c r="R224" s="5"/>
    </row>
    <row r="225" spans="1:27" x14ac:dyDescent="0.25">
      <c r="H225" s="25" t="s">
        <v>45</v>
      </c>
      <c r="I225" s="5">
        <f>G219*8760*0.85</f>
        <v>6091572.5999999996</v>
      </c>
      <c r="J225" s="37">
        <v>0.08</v>
      </c>
      <c r="K225" s="37">
        <v>0.05</v>
      </c>
      <c r="L225" s="6">
        <f>O225*I225/1000*J225/2000</f>
        <v>2327.0359848730427</v>
      </c>
      <c r="M225" s="6">
        <f>O225*I225/1000*K225/2000</f>
        <v>1454.3974905456519</v>
      </c>
      <c r="O225" s="5">
        <f>AVERAGE(O221:O223)</f>
        <v>9550.2267545536724</v>
      </c>
      <c r="Q225" s="12"/>
      <c r="R225" s="12"/>
      <c r="V225" s="13"/>
    </row>
    <row r="226" spans="1:27" x14ac:dyDescent="0.25">
      <c r="G226" s="26"/>
      <c r="H226" s="27" t="s">
        <v>57</v>
      </c>
      <c r="I226" s="5">
        <f>P223</f>
        <v>4667529.21</v>
      </c>
      <c r="J226" s="37">
        <v>0.08</v>
      </c>
      <c r="K226" s="37">
        <v>0.05</v>
      </c>
      <c r="L226" s="6">
        <f>O225*I226*J226/2000000</f>
        <v>1783.0384935601107</v>
      </c>
      <c r="M226" s="6">
        <f>O225*I226*K226/2000000</f>
        <v>1114.3990584750693</v>
      </c>
      <c r="V226" s="13"/>
    </row>
    <row r="227" spans="1:27" s="17" customFormat="1" ht="9" customHeight="1" x14ac:dyDescent="0.25">
      <c r="F227" s="18"/>
      <c r="G227" s="19"/>
      <c r="H227" s="20"/>
      <c r="I227" s="18"/>
      <c r="J227" s="21"/>
      <c r="K227" s="21"/>
      <c r="L227" s="19"/>
      <c r="M227" s="19"/>
      <c r="N227" s="19"/>
      <c r="O227" s="19"/>
      <c r="P227" s="19"/>
      <c r="Q227" s="22"/>
      <c r="R227" s="19"/>
      <c r="S227" s="19"/>
      <c r="T227" s="19"/>
      <c r="U227" s="19"/>
      <c r="V227" s="23"/>
    </row>
    <row r="228" spans="1:27" s="33" customFormat="1" x14ac:dyDescent="0.25">
      <c r="A228" s="33" t="s">
        <v>180</v>
      </c>
      <c r="B228" s="33" t="s">
        <v>186</v>
      </c>
      <c r="C228" s="33">
        <v>7790</v>
      </c>
      <c r="D228" s="33">
        <v>43101</v>
      </c>
      <c r="E228" s="33">
        <v>2014</v>
      </c>
      <c r="F228" s="35"/>
      <c r="G228" s="35">
        <v>499.5</v>
      </c>
      <c r="H228" s="41">
        <f>P228/(G$228*8760)</f>
        <v>0.8455271481527189</v>
      </c>
      <c r="I228" s="35"/>
      <c r="J228" s="35"/>
      <c r="K228" s="35"/>
      <c r="L228" s="35"/>
      <c r="M228" s="35"/>
      <c r="N228" s="35">
        <v>8513</v>
      </c>
      <c r="O228" s="35">
        <f>V228/P228*1000</f>
        <v>10444.142114825087</v>
      </c>
      <c r="P228" s="35">
        <v>3699705.5</v>
      </c>
      <c r="Q228" s="36">
        <v>0.36059999999999998</v>
      </c>
      <c r="R228" s="36">
        <f>T228*2000/V228</f>
        <v>7.1953416403909523E-2</v>
      </c>
      <c r="S228" s="35">
        <v>7057.3509999999997</v>
      </c>
      <c r="T228" s="35">
        <v>1390.1489999999999</v>
      </c>
      <c r="U228" s="35">
        <v>3964490.8</v>
      </c>
      <c r="V228" s="34">
        <v>38640250.024999999</v>
      </c>
      <c r="W228" s="33" t="s">
        <v>185</v>
      </c>
      <c r="X228" s="33" t="s">
        <v>184</v>
      </c>
      <c r="Y228" s="33" t="s">
        <v>19</v>
      </c>
      <c r="Z228" s="33" t="s">
        <v>28</v>
      </c>
      <c r="AA228" s="33" t="s">
        <v>66</v>
      </c>
    </row>
    <row r="229" spans="1:27" s="33" customFormat="1" x14ac:dyDescent="0.25">
      <c r="A229" s="33" t="s">
        <v>180</v>
      </c>
      <c r="B229" s="33" t="s">
        <v>186</v>
      </c>
      <c r="C229" s="33">
        <v>7790</v>
      </c>
      <c r="D229" s="33">
        <v>43101</v>
      </c>
      <c r="E229" s="33">
        <v>2015</v>
      </c>
      <c r="F229" s="35"/>
      <c r="G229" s="35"/>
      <c r="H229" s="41">
        <f>P229/(G$228*8760)</f>
        <v>0.82837255063282456</v>
      </c>
      <c r="I229" s="35"/>
      <c r="J229" s="35"/>
      <c r="K229" s="35"/>
      <c r="L229" s="35"/>
      <c r="M229" s="35"/>
      <c r="N229" s="35">
        <v>8431.75</v>
      </c>
      <c r="O229" s="35">
        <f>V229/P229*1000</f>
        <v>9934.6729547333416</v>
      </c>
      <c r="P229" s="35">
        <v>3624643.5</v>
      </c>
      <c r="Q229" s="36">
        <v>0.37569999999999998</v>
      </c>
      <c r="R229" s="36">
        <f>T229*2000/V229</f>
        <v>7.0892779005315321E-2</v>
      </c>
      <c r="S229" s="35">
        <v>6836.9859999999999</v>
      </c>
      <c r="T229" s="35">
        <v>1276.412</v>
      </c>
      <c r="U229" s="35">
        <v>3694587.45</v>
      </c>
      <c r="V229" s="34">
        <v>36009647.75</v>
      </c>
      <c r="W229" s="33" t="s">
        <v>185</v>
      </c>
      <c r="X229" s="33" t="s">
        <v>184</v>
      </c>
      <c r="Y229" s="33" t="s">
        <v>19</v>
      </c>
      <c r="Z229" s="33" t="s">
        <v>28</v>
      </c>
      <c r="AA229" s="33" t="s">
        <v>66</v>
      </c>
    </row>
    <row r="230" spans="1:27" s="33" customFormat="1" x14ac:dyDescent="0.25">
      <c r="A230" s="33" t="s">
        <v>180</v>
      </c>
      <c r="B230" s="33" t="s">
        <v>186</v>
      </c>
      <c r="C230" s="33">
        <v>7790</v>
      </c>
      <c r="D230" s="33">
        <v>43101</v>
      </c>
      <c r="E230" s="33">
        <v>2016</v>
      </c>
      <c r="F230" s="35"/>
      <c r="G230" s="35"/>
      <c r="H230" s="41">
        <f>P230/(G$228*8760)</f>
        <v>0.74474348778001742</v>
      </c>
      <c r="I230" s="35"/>
      <c r="J230" s="35"/>
      <c r="K230" s="35"/>
      <c r="L230" s="35"/>
      <c r="M230" s="35"/>
      <c r="N230" s="35">
        <v>7618.5</v>
      </c>
      <c r="O230" s="35">
        <f>V230/P230*1000</f>
        <v>10744.072263771499</v>
      </c>
      <c r="P230" s="35">
        <v>3258714.5</v>
      </c>
      <c r="Q230" s="36">
        <v>0.31409999999999999</v>
      </c>
      <c r="R230" s="36">
        <f>T230*2000/V230</f>
        <v>7.4547758851368717E-2</v>
      </c>
      <c r="S230" s="35">
        <v>5574.3440000000001</v>
      </c>
      <c r="T230" s="35">
        <v>1305.028</v>
      </c>
      <c r="U230" s="35">
        <v>3592216.5</v>
      </c>
      <c r="V230" s="34">
        <v>35011864.075000003</v>
      </c>
      <c r="W230" s="33" t="s">
        <v>185</v>
      </c>
      <c r="X230" s="33" t="s">
        <v>184</v>
      </c>
      <c r="Y230" s="33" t="s">
        <v>19</v>
      </c>
      <c r="Z230" s="33" t="s">
        <v>28</v>
      </c>
      <c r="AA230" s="33" t="s">
        <v>66</v>
      </c>
    </row>
    <row r="231" spans="1:27" s="33" customFormat="1" x14ac:dyDescent="0.25">
      <c r="A231" s="33" t="s">
        <v>180</v>
      </c>
      <c r="B231" s="33" t="s">
        <v>186</v>
      </c>
      <c r="C231" s="33">
        <v>7790</v>
      </c>
      <c r="D231" s="33">
        <v>43101</v>
      </c>
      <c r="E231" s="33">
        <v>2017</v>
      </c>
      <c r="F231" s="35"/>
      <c r="G231" s="35"/>
      <c r="H231" s="41">
        <f>P231/(G$228*8760)</f>
        <v>0.82771240647039734</v>
      </c>
      <c r="I231" s="40"/>
      <c r="J231" s="39"/>
      <c r="K231" s="39"/>
      <c r="L231" s="35"/>
      <c r="M231" s="35"/>
      <c r="N231" s="35">
        <v>8411.56</v>
      </c>
      <c r="O231" s="35">
        <f>V231/P231*1000</f>
        <v>11012.303952777633</v>
      </c>
      <c r="P231" s="35">
        <v>3621754.96</v>
      </c>
      <c r="Q231" s="36">
        <v>0.26440000000000002</v>
      </c>
      <c r="R231" s="36">
        <f>T231*2000/V231</f>
        <v>6.6134009412379624E-2</v>
      </c>
      <c r="S231" s="35">
        <v>5378.9380000000001</v>
      </c>
      <c r="T231" s="35">
        <v>1318.84</v>
      </c>
      <c r="U231" s="35">
        <v>4092085.2749999999</v>
      </c>
      <c r="V231" s="34">
        <v>39883866.461999997</v>
      </c>
      <c r="W231" s="33" t="s">
        <v>185</v>
      </c>
      <c r="X231" s="33" t="s">
        <v>184</v>
      </c>
      <c r="Y231" s="33" t="s">
        <v>19</v>
      </c>
      <c r="Z231" s="33" t="s">
        <v>28</v>
      </c>
      <c r="AA231" s="33" t="s">
        <v>66</v>
      </c>
    </row>
    <row r="232" spans="1:27" s="33" customFormat="1" x14ac:dyDescent="0.25">
      <c r="A232" s="33" t="s">
        <v>180</v>
      </c>
      <c r="B232" s="33" t="s">
        <v>186</v>
      </c>
      <c r="C232" s="33">
        <v>7790</v>
      </c>
      <c r="D232" s="33">
        <v>43466</v>
      </c>
      <c r="E232" s="33">
        <v>2018</v>
      </c>
      <c r="F232" s="35"/>
      <c r="G232" s="35"/>
      <c r="H232" s="41">
        <f>P232/(G$228*8760)</f>
        <v>0.88646209679999632</v>
      </c>
      <c r="I232" s="40"/>
      <c r="J232" s="39"/>
      <c r="K232" s="39"/>
      <c r="L232" s="35"/>
      <c r="M232" s="35"/>
      <c r="N232" s="35">
        <v>8408.82</v>
      </c>
      <c r="O232" s="35">
        <v>10245.667922343668</v>
      </c>
      <c r="P232" s="35">
        <v>3878821.28</v>
      </c>
      <c r="Q232" s="36">
        <v>0.25119999999999998</v>
      </c>
      <c r="R232" s="36">
        <f>T232*2000/V232</f>
        <v>4.5113882954762652E-2</v>
      </c>
      <c r="S232" s="35">
        <v>5047.29</v>
      </c>
      <c r="T232" s="35">
        <v>896.43799999999999</v>
      </c>
      <c r="U232" s="35">
        <v>4077435.7680000002</v>
      </c>
      <c r="V232" s="34">
        <v>39741114.765000001</v>
      </c>
      <c r="W232" s="33" t="s">
        <v>185</v>
      </c>
      <c r="X232" s="33" t="s">
        <v>184</v>
      </c>
      <c r="Z232" s="33" t="s">
        <v>28</v>
      </c>
      <c r="AA232" s="33" t="s">
        <v>66</v>
      </c>
    </row>
    <row r="233" spans="1:27" x14ac:dyDescent="0.25">
      <c r="I233" s="16"/>
      <c r="J233" s="24" t="s">
        <v>56</v>
      </c>
      <c r="K233" s="24" t="s">
        <v>56</v>
      </c>
      <c r="O233" s="5" t="s">
        <v>58</v>
      </c>
      <c r="Q233" s="5" t="s">
        <v>58</v>
      </c>
      <c r="R233" s="5" t="s">
        <v>58</v>
      </c>
    </row>
    <row r="234" spans="1:27" x14ac:dyDescent="0.25">
      <c r="H234" s="25" t="s">
        <v>45</v>
      </c>
      <c r="I234" s="5">
        <f>G228*8760*0.85</f>
        <v>3719277</v>
      </c>
      <c r="J234" s="8">
        <f>Q234</f>
        <v>0.27656666666666668</v>
      </c>
      <c r="K234" s="8">
        <f>R234</f>
        <v>6.1931883739503667E-2</v>
      </c>
      <c r="L234" s="6">
        <f>O234*I234/1000*J234/2000</f>
        <v>5486.3666686979159</v>
      </c>
      <c r="M234" s="6">
        <f>O234*I234/1000*K234/2000</f>
        <v>1228.5682391638688</v>
      </c>
      <c r="O234" s="5">
        <f>AVERAGE(O230:O232)</f>
        <v>10667.3480462976</v>
      </c>
      <c r="Q234" s="12">
        <f>AVERAGE(Q230:Q232)</f>
        <v>0.27656666666666668</v>
      </c>
      <c r="R234" s="12">
        <f>AVERAGE(R230:R232)</f>
        <v>6.1931883739503667E-2</v>
      </c>
      <c r="V234" s="13"/>
    </row>
    <row r="235" spans="1:27" x14ac:dyDescent="0.25">
      <c r="G235" s="26"/>
      <c r="H235" s="27" t="s">
        <v>57</v>
      </c>
      <c r="I235" s="5">
        <f>P232</f>
        <v>3878821.28</v>
      </c>
      <c r="J235" s="8">
        <f>Q234</f>
        <v>0.27656666666666668</v>
      </c>
      <c r="K235" s="8">
        <f>R234</f>
        <v>6.1931883739503667E-2</v>
      </c>
      <c r="L235" s="6">
        <f>O234*I235*J235/2000000</f>
        <v>5721.7130599383117</v>
      </c>
      <c r="M235" s="6">
        <f>O234*I235*K235/2000000</f>
        <v>1281.2696204130382</v>
      </c>
      <c r="V235" s="13"/>
    </row>
    <row r="236" spans="1:27" s="17" customFormat="1" ht="9" customHeight="1" x14ac:dyDescent="0.25">
      <c r="F236" s="18"/>
      <c r="G236" s="19"/>
      <c r="H236" s="20"/>
      <c r="I236" s="18"/>
      <c r="J236" s="21"/>
      <c r="K236" s="21"/>
      <c r="L236" s="19"/>
      <c r="M236" s="19"/>
      <c r="N236" s="19"/>
      <c r="O236" s="19"/>
      <c r="P236" s="19"/>
      <c r="Q236" s="22"/>
      <c r="R236" s="19"/>
      <c r="S236" s="19"/>
      <c r="T236" s="19"/>
      <c r="U236" s="19"/>
      <c r="V236" s="23"/>
    </row>
    <row r="237" spans="1:27" s="33" customFormat="1" x14ac:dyDescent="0.25">
      <c r="A237" s="33" t="s">
        <v>180</v>
      </c>
      <c r="B237" s="33" t="s">
        <v>181</v>
      </c>
      <c r="C237" s="33">
        <v>6165</v>
      </c>
      <c r="D237" s="33">
        <v>1</v>
      </c>
      <c r="E237" s="33">
        <v>2014</v>
      </c>
      <c r="F237" s="35"/>
      <c r="G237" s="35">
        <v>525</v>
      </c>
      <c r="H237" s="41">
        <f>P237/(G$237*8760)</f>
        <v>0.61671515111980868</v>
      </c>
      <c r="I237" s="35"/>
      <c r="J237" s="35"/>
      <c r="K237" s="35"/>
      <c r="L237" s="35"/>
      <c r="M237" s="35"/>
      <c r="N237" s="35">
        <v>6982.21</v>
      </c>
      <c r="O237" s="35">
        <f>V237/P237*1000</f>
        <v>9355.2364173352598</v>
      </c>
      <c r="P237" s="35">
        <v>2836272.98</v>
      </c>
      <c r="Q237" s="36">
        <v>0.25719999999999998</v>
      </c>
      <c r="R237" s="36">
        <f>T237*2000/V237</f>
        <v>8.9887450667099217E-2</v>
      </c>
      <c r="S237" s="35">
        <v>3419.0059999999999</v>
      </c>
      <c r="T237" s="35">
        <v>1192.537</v>
      </c>
      <c r="U237" s="35">
        <v>2722386.6</v>
      </c>
      <c r="V237" s="34">
        <v>26534004.272</v>
      </c>
      <c r="W237" s="33" t="s">
        <v>183</v>
      </c>
      <c r="X237" s="33" t="s">
        <v>142</v>
      </c>
      <c r="Y237" s="33" t="s">
        <v>25</v>
      </c>
      <c r="Z237" s="33" t="s">
        <v>23</v>
      </c>
      <c r="AA237" s="33" t="s">
        <v>35</v>
      </c>
    </row>
    <row r="238" spans="1:27" s="33" customFormat="1" x14ac:dyDescent="0.25">
      <c r="A238" s="33" t="s">
        <v>180</v>
      </c>
      <c r="B238" s="33" t="s">
        <v>181</v>
      </c>
      <c r="C238" s="33">
        <v>6165</v>
      </c>
      <c r="D238" s="33">
        <v>1</v>
      </c>
      <c r="E238" s="33">
        <v>2015</v>
      </c>
      <c r="F238" s="35"/>
      <c r="G238" s="35"/>
      <c r="H238" s="41">
        <f>P238/(G$237*8760)</f>
        <v>0.75754917373342023</v>
      </c>
      <c r="I238" s="35"/>
      <c r="J238" s="35"/>
      <c r="K238" s="35"/>
      <c r="L238" s="35"/>
      <c r="M238" s="35"/>
      <c r="N238" s="35">
        <v>8579.7099999999991</v>
      </c>
      <c r="O238" s="35">
        <f>V238/P238*1000</f>
        <v>9355.3132086880287</v>
      </c>
      <c r="P238" s="35">
        <v>3483968.65</v>
      </c>
      <c r="Q238" s="36">
        <v>0.2006</v>
      </c>
      <c r="R238" s="36">
        <f>T238*2000/V238</f>
        <v>8.2933045536869004E-2</v>
      </c>
      <c r="S238" s="35">
        <v>3273.9690000000001</v>
      </c>
      <c r="T238" s="35">
        <v>1351.5440000000001</v>
      </c>
      <c r="U238" s="35">
        <v>3344103.1949999998</v>
      </c>
      <c r="V238" s="34">
        <v>32593617.93</v>
      </c>
      <c r="W238" s="33" t="s">
        <v>183</v>
      </c>
      <c r="X238" s="33" t="s">
        <v>142</v>
      </c>
      <c r="Y238" s="33" t="s">
        <v>25</v>
      </c>
      <c r="Z238" s="33" t="s">
        <v>23</v>
      </c>
      <c r="AA238" s="33" t="s">
        <v>35</v>
      </c>
    </row>
    <row r="239" spans="1:27" s="33" customFormat="1" x14ac:dyDescent="0.25">
      <c r="A239" s="33" t="s">
        <v>180</v>
      </c>
      <c r="B239" s="33" t="s">
        <v>181</v>
      </c>
      <c r="C239" s="33">
        <v>6165</v>
      </c>
      <c r="D239" s="33">
        <v>1</v>
      </c>
      <c r="E239" s="33">
        <v>2016</v>
      </c>
      <c r="F239" s="35"/>
      <c r="G239" s="35"/>
      <c r="H239" s="41">
        <f>P239/(G$237*8760)</f>
        <v>0.67162460317460315</v>
      </c>
      <c r="I239" s="35"/>
      <c r="J239" s="35"/>
      <c r="K239" s="35"/>
      <c r="L239" s="35"/>
      <c r="M239" s="35"/>
      <c r="N239" s="35">
        <v>8454.2199999999993</v>
      </c>
      <c r="O239" s="35">
        <f>V239/P239*1000</f>
        <v>9253.6125371990966</v>
      </c>
      <c r="P239" s="35">
        <v>3088801.55</v>
      </c>
      <c r="Q239" s="36">
        <v>0.19570000000000001</v>
      </c>
      <c r="R239" s="36">
        <f>T239*2000/V239</f>
        <v>6.4068620279402147E-2</v>
      </c>
      <c r="S239" s="35">
        <v>2806.3989999999999</v>
      </c>
      <c r="T239" s="35">
        <v>915.62300000000005</v>
      </c>
      <c r="U239" s="35">
        <v>2932569.7540000002</v>
      </c>
      <c r="V239" s="34">
        <v>28582572.748</v>
      </c>
      <c r="W239" s="33" t="s">
        <v>183</v>
      </c>
      <c r="X239" s="33" t="s">
        <v>142</v>
      </c>
      <c r="Y239" s="33" t="s">
        <v>25</v>
      </c>
      <c r="Z239" s="33" t="s">
        <v>23</v>
      </c>
      <c r="AA239" s="33" t="s">
        <v>35</v>
      </c>
    </row>
    <row r="240" spans="1:27" s="33" customFormat="1" x14ac:dyDescent="0.25">
      <c r="A240" s="33" t="s">
        <v>180</v>
      </c>
      <c r="B240" s="33" t="s">
        <v>181</v>
      </c>
      <c r="C240" s="33">
        <v>6165</v>
      </c>
      <c r="D240" s="33">
        <v>1</v>
      </c>
      <c r="E240" s="33">
        <v>2017</v>
      </c>
      <c r="F240" s="35"/>
      <c r="G240" s="35"/>
      <c r="H240" s="41">
        <f>P240/(G$237*8760)</f>
        <v>0.58991916938464883</v>
      </c>
      <c r="I240" s="40"/>
      <c r="J240" s="39"/>
      <c r="K240" s="39"/>
      <c r="L240" s="35"/>
      <c r="M240" s="35"/>
      <c r="N240" s="35">
        <v>7092.82</v>
      </c>
      <c r="O240" s="35">
        <f>V240/P240*1000</f>
        <v>9251.7515182406605</v>
      </c>
      <c r="P240" s="35">
        <v>2713038.26</v>
      </c>
      <c r="Q240" s="36">
        <v>0.2009</v>
      </c>
      <c r="R240" s="36">
        <f>T240*2000/V240</f>
        <v>6.8656715901416615E-2</v>
      </c>
      <c r="S240" s="35">
        <v>2518.3449999999998</v>
      </c>
      <c r="T240" s="35">
        <v>861.654</v>
      </c>
      <c r="U240" s="35">
        <v>2575290.787</v>
      </c>
      <c r="V240" s="34">
        <v>25100355.840999998</v>
      </c>
      <c r="W240" s="33" t="s">
        <v>183</v>
      </c>
      <c r="X240" s="33" t="s">
        <v>142</v>
      </c>
      <c r="Y240" s="33" t="s">
        <v>25</v>
      </c>
      <c r="Z240" s="33" t="s">
        <v>23</v>
      </c>
      <c r="AA240" s="33" t="s">
        <v>35</v>
      </c>
    </row>
    <row r="241" spans="1:27" s="49" customFormat="1" x14ac:dyDescent="0.25">
      <c r="A241" s="49" t="s">
        <v>180</v>
      </c>
      <c r="B241" s="49" t="s">
        <v>181</v>
      </c>
      <c r="C241" s="49">
        <v>6165</v>
      </c>
      <c r="D241" s="53">
        <v>1</v>
      </c>
      <c r="E241" s="49">
        <v>2018</v>
      </c>
      <c r="H241" s="41">
        <f>P241/(G$237*8760)</f>
        <v>0.59960957164601003</v>
      </c>
      <c r="N241" s="51">
        <v>7218.56</v>
      </c>
      <c r="O241" s="6">
        <v>9121.7386205088842</v>
      </c>
      <c r="P241" s="6">
        <v>2757604.42</v>
      </c>
      <c r="Q241" s="52">
        <v>0.19139999999999999</v>
      </c>
      <c r="R241" s="52">
        <f>T241*2000/V241</f>
        <v>6.6847666013643336E-2</v>
      </c>
      <c r="S241" s="51">
        <v>2422.1219999999998</v>
      </c>
      <c r="T241" s="51">
        <v>840.74800000000005</v>
      </c>
      <c r="U241" s="51">
        <v>2580813.0860000001</v>
      </c>
      <c r="V241" s="50">
        <v>25154146.738000002</v>
      </c>
      <c r="W241" s="49" t="s">
        <v>183</v>
      </c>
      <c r="X241" s="49" t="s">
        <v>142</v>
      </c>
      <c r="Z241" s="49" t="s">
        <v>23</v>
      </c>
      <c r="AA241" s="49" t="s">
        <v>35</v>
      </c>
    </row>
    <row r="242" spans="1:27" x14ac:dyDescent="0.25">
      <c r="I242" s="16"/>
      <c r="J242" s="24" t="s">
        <v>56</v>
      </c>
      <c r="K242" s="24" t="s">
        <v>56</v>
      </c>
      <c r="O242" s="5" t="s">
        <v>58</v>
      </c>
      <c r="Q242" s="5" t="s">
        <v>58</v>
      </c>
      <c r="R242" s="5" t="s">
        <v>58</v>
      </c>
    </row>
    <row r="243" spans="1:27" x14ac:dyDescent="0.25">
      <c r="H243" s="25" t="s">
        <v>45</v>
      </c>
      <c r="I243" s="5">
        <f>G237*8760*0.85</f>
        <v>3909150</v>
      </c>
      <c r="J243" s="8">
        <f>Q243</f>
        <v>0.19599999999999998</v>
      </c>
      <c r="K243" s="8">
        <f>R243</f>
        <v>6.6524334064820709E-2</v>
      </c>
      <c r="L243" s="6">
        <f>O243*I243/1000*J243/2000</f>
        <v>3527.9506219056984</v>
      </c>
      <c r="M243" s="6">
        <f>O243*I243/1000*K243/2000</f>
        <v>1197.4212537543199</v>
      </c>
      <c r="O243" s="5">
        <f>AVERAGE(O239:O241)</f>
        <v>9209.0342253162144</v>
      </c>
      <c r="Q243" s="12">
        <f>AVERAGE(Q239:Q241)</f>
        <v>0.19599999999999998</v>
      </c>
      <c r="R243" s="12">
        <f>AVERAGE(R239:R241)</f>
        <v>6.6524334064820709E-2</v>
      </c>
      <c r="V243" s="13"/>
    </row>
    <row r="244" spans="1:27" x14ac:dyDescent="0.25">
      <c r="G244" s="26"/>
      <c r="H244" s="27" t="s">
        <v>57</v>
      </c>
      <c r="I244" s="5">
        <f>P239</f>
        <v>3088801.55</v>
      </c>
      <c r="J244" s="8">
        <f>Q243</f>
        <v>0.19599999999999998</v>
      </c>
      <c r="K244" s="8">
        <f>R243</f>
        <v>6.6524334064820709E-2</v>
      </c>
      <c r="L244" s="6">
        <f>O243*I244*J244/2000000</f>
        <v>2787.5981605376573</v>
      </c>
      <c r="M244" s="6">
        <f>O243*I244*K244/2000000</f>
        <v>946.1383228065655</v>
      </c>
      <c r="V244" s="13"/>
    </row>
    <row r="245" spans="1:27" s="17" customFormat="1" ht="9" customHeight="1" x14ac:dyDescent="0.25">
      <c r="F245" s="18"/>
      <c r="G245" s="19"/>
      <c r="H245" s="20"/>
      <c r="I245" s="18"/>
      <c r="J245" s="21"/>
      <c r="K245" s="21"/>
      <c r="L245" s="19"/>
      <c r="M245" s="19"/>
      <c r="N245" s="19"/>
      <c r="O245" s="19"/>
      <c r="P245" s="19"/>
      <c r="Q245" s="22"/>
      <c r="R245" s="19"/>
      <c r="S245" s="19"/>
      <c r="T245" s="19"/>
      <c r="U245" s="19"/>
      <c r="V245" s="23"/>
    </row>
    <row r="246" spans="1:27" s="33" customFormat="1" x14ac:dyDescent="0.25">
      <c r="A246" s="33" t="s">
        <v>180</v>
      </c>
      <c r="B246" s="33" t="s">
        <v>181</v>
      </c>
      <c r="C246" s="33">
        <v>6165</v>
      </c>
      <c r="D246" s="33">
        <v>2</v>
      </c>
      <c r="E246" s="33">
        <v>2014</v>
      </c>
      <c r="F246" s="35"/>
      <c r="G246" s="35">
        <v>525</v>
      </c>
      <c r="H246" s="41">
        <f>P246/(G$246*8760)</f>
        <v>0.76126441400304412</v>
      </c>
      <c r="I246" s="35"/>
      <c r="J246" s="35"/>
      <c r="K246" s="35"/>
      <c r="L246" s="35"/>
      <c r="M246" s="35"/>
      <c r="N246" s="35">
        <v>8621.2000000000007</v>
      </c>
      <c r="O246" s="35">
        <f>V246/P246*1000</f>
        <v>9685.0355934421405</v>
      </c>
      <c r="P246" s="35">
        <v>3501055.04</v>
      </c>
      <c r="Q246" s="36">
        <v>0.1948</v>
      </c>
      <c r="R246" s="36">
        <f>T246*2000/V246</f>
        <v>9.1960554073087425E-2</v>
      </c>
      <c r="S246" s="35">
        <v>3319.14</v>
      </c>
      <c r="T246" s="35">
        <v>1559.0920000000001</v>
      </c>
      <c r="U246" s="35">
        <v>3478945.2409999999</v>
      </c>
      <c r="V246" s="34">
        <v>33907842.677000001</v>
      </c>
      <c r="W246" s="33" t="s">
        <v>182</v>
      </c>
      <c r="X246" s="33" t="s">
        <v>142</v>
      </c>
      <c r="Y246" s="33" t="s">
        <v>25</v>
      </c>
      <c r="Z246" s="33" t="s">
        <v>23</v>
      </c>
      <c r="AA246" s="33" t="s">
        <v>155</v>
      </c>
    </row>
    <row r="247" spans="1:27" s="33" customFormat="1" x14ac:dyDescent="0.25">
      <c r="A247" s="33" t="s">
        <v>180</v>
      </c>
      <c r="B247" s="33" t="s">
        <v>181</v>
      </c>
      <c r="C247" s="33">
        <v>6165</v>
      </c>
      <c r="D247" s="33">
        <v>2</v>
      </c>
      <c r="E247" s="33">
        <v>2015</v>
      </c>
      <c r="F247" s="35"/>
      <c r="G247" s="35"/>
      <c r="H247" s="41">
        <f>P247/(G$246*8760)</f>
        <v>0.71130017612524454</v>
      </c>
      <c r="I247" s="35"/>
      <c r="J247" s="35"/>
      <c r="K247" s="35"/>
      <c r="L247" s="35"/>
      <c r="M247" s="35"/>
      <c r="N247" s="35">
        <v>7943.12</v>
      </c>
      <c r="O247" s="35">
        <f>V247/P247*1000</f>
        <v>9685.0870486669282</v>
      </c>
      <c r="P247" s="35">
        <v>3271269.51</v>
      </c>
      <c r="Q247" s="36">
        <v>0.2016</v>
      </c>
      <c r="R247" s="36">
        <f>T247*2000/V247</f>
        <v>9.1423948885750658E-2</v>
      </c>
      <c r="S247" s="35">
        <v>3209.73</v>
      </c>
      <c r="T247" s="35">
        <v>1448.271</v>
      </c>
      <c r="U247" s="35">
        <v>3250623.591</v>
      </c>
      <c r="V247" s="34">
        <v>31682529.964000002</v>
      </c>
      <c r="W247" s="33" t="s">
        <v>182</v>
      </c>
      <c r="X247" s="33" t="s">
        <v>142</v>
      </c>
      <c r="Y247" s="33" t="s">
        <v>25</v>
      </c>
      <c r="Z247" s="33" t="s">
        <v>23</v>
      </c>
      <c r="AA247" s="33" t="s">
        <v>155</v>
      </c>
    </row>
    <row r="248" spans="1:27" s="33" customFormat="1" x14ac:dyDescent="0.25">
      <c r="A248" s="33" t="s">
        <v>180</v>
      </c>
      <c r="B248" s="33" t="s">
        <v>181</v>
      </c>
      <c r="C248" s="33">
        <v>6165</v>
      </c>
      <c r="D248" s="33">
        <v>2</v>
      </c>
      <c r="E248" s="33">
        <v>2016</v>
      </c>
      <c r="F248" s="35"/>
      <c r="G248" s="35"/>
      <c r="H248" s="41">
        <f>P248/(G$246*8760)</f>
        <v>0.65282893455098934</v>
      </c>
      <c r="I248" s="35"/>
      <c r="J248" s="35"/>
      <c r="K248" s="35"/>
      <c r="L248" s="35"/>
      <c r="M248" s="35"/>
      <c r="N248" s="35">
        <v>8345.15</v>
      </c>
      <c r="O248" s="35">
        <f>V248/P248*1000</f>
        <v>9299.8564575996079</v>
      </c>
      <c r="P248" s="35">
        <v>3002360.27</v>
      </c>
      <c r="Q248" s="36">
        <v>0.18210000000000001</v>
      </c>
      <c r="R248" s="36">
        <f>T248*2000/V248</f>
        <v>8.724718567246588E-2</v>
      </c>
      <c r="S248" s="35">
        <v>2556.4949999999999</v>
      </c>
      <c r="T248" s="35">
        <v>1218.037</v>
      </c>
      <c r="U248" s="35">
        <v>2864751.3080000002</v>
      </c>
      <c r="V248" s="34">
        <v>27921519.545000002</v>
      </c>
      <c r="W248" s="33" t="s">
        <v>182</v>
      </c>
      <c r="X248" s="33" t="s">
        <v>142</v>
      </c>
      <c r="Y248" s="33" t="s">
        <v>25</v>
      </c>
      <c r="Z248" s="33" t="s">
        <v>23</v>
      </c>
      <c r="AA248" s="33" t="s">
        <v>155</v>
      </c>
    </row>
    <row r="249" spans="1:27" s="33" customFormat="1" x14ac:dyDescent="0.25">
      <c r="A249" s="33" t="s">
        <v>180</v>
      </c>
      <c r="B249" s="33" t="s">
        <v>181</v>
      </c>
      <c r="C249" s="33">
        <v>6165</v>
      </c>
      <c r="D249" s="33">
        <v>2</v>
      </c>
      <c r="E249" s="33">
        <v>2017</v>
      </c>
      <c r="F249" s="35"/>
      <c r="G249" s="35"/>
      <c r="H249" s="41">
        <f>P249/(G$246*8760)</f>
        <v>0.69280076103500765</v>
      </c>
      <c r="I249" s="40"/>
      <c r="J249" s="39"/>
      <c r="K249" s="39"/>
      <c r="L249" s="35"/>
      <c r="M249" s="35"/>
      <c r="N249" s="35">
        <v>8488.56</v>
      </c>
      <c r="O249" s="35">
        <f>V249/P249*1000</f>
        <v>9623.9109623915465</v>
      </c>
      <c r="P249" s="35">
        <v>3186190.7</v>
      </c>
      <c r="Q249" s="36">
        <v>0.1807</v>
      </c>
      <c r="R249" s="36">
        <f>T249*2000/V249</f>
        <v>8.4967475247445884E-2</v>
      </c>
      <c r="S249" s="35">
        <v>2788.63</v>
      </c>
      <c r="T249" s="35">
        <v>1302.7049999999999</v>
      </c>
      <c r="U249" s="35">
        <v>3146087.3840000001</v>
      </c>
      <c r="V249" s="34">
        <v>30663615.605999999</v>
      </c>
      <c r="W249" s="33" t="s">
        <v>182</v>
      </c>
      <c r="X249" s="33" t="s">
        <v>142</v>
      </c>
      <c r="Y249" s="33" t="s">
        <v>25</v>
      </c>
      <c r="Z249" s="33" t="s">
        <v>23</v>
      </c>
      <c r="AA249" s="33" t="s">
        <v>155</v>
      </c>
    </row>
    <row r="250" spans="1:27" s="49" customFormat="1" x14ac:dyDescent="0.25">
      <c r="A250" s="49" t="s">
        <v>180</v>
      </c>
      <c r="B250" s="49" t="s">
        <v>181</v>
      </c>
      <c r="C250" s="49">
        <v>6165</v>
      </c>
      <c r="D250" s="53">
        <v>2</v>
      </c>
      <c r="E250" s="49">
        <v>2018</v>
      </c>
      <c r="H250" s="41">
        <f>P250/(G$246*8760)</f>
        <v>0.66227992607088493</v>
      </c>
      <c r="N250" s="51">
        <v>8292.9500000000007</v>
      </c>
      <c r="O250" s="6">
        <v>10029.9566526693</v>
      </c>
      <c r="P250" s="6">
        <v>3045825.38</v>
      </c>
      <c r="Q250" s="52">
        <v>0.1943</v>
      </c>
      <c r="R250" s="52">
        <f>T250*2000/V250</f>
        <v>8.132343514454736E-2</v>
      </c>
      <c r="S250" s="51">
        <v>2975.1729999999998</v>
      </c>
      <c r="T250" s="51">
        <v>1242.1949999999999</v>
      </c>
      <c r="U250" s="51">
        <v>3134381.1239999998</v>
      </c>
      <c r="V250" s="50">
        <v>30549496.533</v>
      </c>
      <c r="W250" s="49" t="s">
        <v>182</v>
      </c>
      <c r="X250" s="49" t="s">
        <v>142</v>
      </c>
      <c r="Z250" s="49" t="s">
        <v>23</v>
      </c>
      <c r="AA250" s="49" t="s">
        <v>155</v>
      </c>
    </row>
    <row r="251" spans="1:27" x14ac:dyDescent="0.25">
      <c r="I251" s="16"/>
      <c r="J251" s="24" t="s">
        <v>56</v>
      </c>
      <c r="K251" s="24" t="s">
        <v>56</v>
      </c>
      <c r="O251" s="5" t="s">
        <v>58</v>
      </c>
      <c r="Q251" s="5" t="s">
        <v>58</v>
      </c>
      <c r="R251" s="5" t="s">
        <v>58</v>
      </c>
    </row>
    <row r="252" spans="1:27" x14ac:dyDescent="0.25">
      <c r="H252" s="25" t="s">
        <v>45</v>
      </c>
      <c r="I252" s="5">
        <f>G246*8760*0.85</f>
        <v>3909150</v>
      </c>
      <c r="J252" s="8">
        <f>Q252</f>
        <v>0.1857</v>
      </c>
      <c r="K252" s="8">
        <f>R252</f>
        <v>8.4512698688153046E-2</v>
      </c>
      <c r="L252" s="6">
        <f>O252*I252/1000*J252/2000</f>
        <v>3503.0587416949284</v>
      </c>
      <c r="M252" s="6">
        <f>O252*I252/1000*K252/2000</f>
        <v>1594.2538929658804</v>
      </c>
      <c r="O252" s="5">
        <f>AVERAGE(O248:O250)</f>
        <v>9651.2413575534865</v>
      </c>
      <c r="Q252" s="12">
        <f>AVERAGE(Q248:Q250)</f>
        <v>0.1857</v>
      </c>
      <c r="R252" s="12">
        <f>AVERAGE(R248:R250)</f>
        <v>8.4512698688153046E-2</v>
      </c>
      <c r="V252" s="13"/>
    </row>
    <row r="253" spans="1:27" x14ac:dyDescent="0.25">
      <c r="G253" s="26"/>
      <c r="H253" s="27" t="s">
        <v>57</v>
      </c>
      <c r="I253" s="5">
        <f>P249</f>
        <v>3186190.7</v>
      </c>
      <c r="J253" s="8">
        <f>Q252</f>
        <v>0.1857</v>
      </c>
      <c r="K253" s="8">
        <f>R252</f>
        <v>8.4512698688153046E-2</v>
      </c>
      <c r="L253" s="6">
        <f>O252*I253*J253/2000000</f>
        <v>2855.2020731724497</v>
      </c>
      <c r="M253" s="6">
        <f>O252*I253*K253/2000000</f>
        <v>1299.4121297997476</v>
      </c>
      <c r="V253" s="13"/>
    </row>
    <row r="254" spans="1:27" s="17" customFormat="1" ht="9" customHeight="1" x14ac:dyDescent="0.25">
      <c r="F254" s="18"/>
      <c r="G254" s="19"/>
      <c r="H254" s="20"/>
      <c r="I254" s="18"/>
      <c r="J254" s="21"/>
      <c r="K254" s="21"/>
      <c r="L254" s="19"/>
      <c r="M254" s="19"/>
      <c r="N254" s="19"/>
      <c r="O254" s="19"/>
      <c r="P254" s="19"/>
      <c r="Q254" s="22"/>
      <c r="R254" s="19"/>
      <c r="S254" s="19"/>
      <c r="T254" s="19"/>
      <c r="U254" s="19"/>
      <c r="V254" s="23"/>
    </row>
    <row r="255" spans="1:27" s="33" customFormat="1" x14ac:dyDescent="0.25">
      <c r="A255" s="33" t="s">
        <v>180</v>
      </c>
      <c r="B255" s="33" t="s">
        <v>181</v>
      </c>
      <c r="C255" s="33">
        <v>6165</v>
      </c>
      <c r="D255" s="33">
        <v>3</v>
      </c>
      <c r="E255" s="33">
        <v>2014</v>
      </c>
      <c r="F255" s="35"/>
      <c r="G255" s="35">
        <v>527.20000000000005</v>
      </c>
      <c r="H255" s="41">
        <f>P255/(G$255*8760)</f>
        <v>0.75240228163261069</v>
      </c>
      <c r="I255" s="35"/>
      <c r="J255" s="35"/>
      <c r="K255" s="35"/>
      <c r="L255" s="35"/>
      <c r="M255" s="35"/>
      <c r="N255" s="35">
        <v>8198.83</v>
      </c>
      <c r="O255" s="35">
        <f>V255/P255*1000</f>
        <v>9532.9432991938265</v>
      </c>
      <c r="P255" s="35">
        <v>3474798.39</v>
      </c>
      <c r="Q255" s="36">
        <v>0.2883</v>
      </c>
      <c r="R255" s="36">
        <f>T255*2000/V255</f>
        <v>7.1666173122646101E-2</v>
      </c>
      <c r="S255" s="35">
        <v>4856.8419999999996</v>
      </c>
      <c r="T255" s="35">
        <v>1186.973</v>
      </c>
      <c r="U255" s="35">
        <v>3398626.466</v>
      </c>
      <c r="V255" s="34">
        <v>33125056.028000001</v>
      </c>
      <c r="W255" s="33" t="s">
        <v>142</v>
      </c>
      <c r="X255" s="33" t="s">
        <v>142</v>
      </c>
      <c r="Y255" s="33" t="s">
        <v>19</v>
      </c>
      <c r="Z255" s="33" t="s">
        <v>23</v>
      </c>
      <c r="AA255" s="33" t="s">
        <v>29</v>
      </c>
    </row>
    <row r="256" spans="1:27" s="33" customFormat="1" x14ac:dyDescent="0.25">
      <c r="A256" s="33" t="s">
        <v>180</v>
      </c>
      <c r="B256" s="33" t="s">
        <v>181</v>
      </c>
      <c r="C256" s="33">
        <v>6165</v>
      </c>
      <c r="D256" s="33">
        <v>3</v>
      </c>
      <c r="E256" s="33">
        <v>2015</v>
      </c>
      <c r="F256" s="35"/>
      <c r="G256" s="35"/>
      <c r="H256" s="41">
        <f>P256/(G$255*8760)</f>
        <v>0.78430519250490227</v>
      </c>
      <c r="I256" s="35"/>
      <c r="J256" s="35"/>
      <c r="K256" s="35"/>
      <c r="L256" s="35"/>
      <c r="M256" s="35"/>
      <c r="N256" s="35">
        <v>8478.86</v>
      </c>
      <c r="O256" s="35">
        <f>V256/P256*1000</f>
        <v>9927.2329498755735</v>
      </c>
      <c r="P256" s="35">
        <v>3622134.71</v>
      </c>
      <c r="Q256" s="36">
        <v>0.27960000000000002</v>
      </c>
      <c r="R256" s="36">
        <f>T256*2000/V256</f>
        <v>8.0001557288790381E-2</v>
      </c>
      <c r="S256" s="35">
        <v>5106.8620000000001</v>
      </c>
      <c r="T256" s="35">
        <v>1438.3389999999999</v>
      </c>
      <c r="U256" s="35">
        <v>3689266.2239999999</v>
      </c>
      <c r="V256" s="34">
        <v>35957775.042000003</v>
      </c>
      <c r="W256" s="33" t="s">
        <v>142</v>
      </c>
      <c r="X256" s="33" t="s">
        <v>142</v>
      </c>
      <c r="Y256" s="33" t="s">
        <v>19</v>
      </c>
      <c r="Z256" s="33" t="s">
        <v>23</v>
      </c>
      <c r="AA256" s="33" t="s">
        <v>29</v>
      </c>
    </row>
    <row r="257" spans="1:27" s="33" customFormat="1" x14ac:dyDescent="0.25">
      <c r="A257" s="33" t="s">
        <v>180</v>
      </c>
      <c r="B257" s="33" t="s">
        <v>181</v>
      </c>
      <c r="C257" s="33">
        <v>6165</v>
      </c>
      <c r="D257" s="33">
        <v>3</v>
      </c>
      <c r="E257" s="33">
        <v>2016</v>
      </c>
      <c r="F257" s="35"/>
      <c r="G257" s="35"/>
      <c r="H257" s="41">
        <f>P257/(G$255*8760)</f>
        <v>0.59472740453572248</v>
      </c>
      <c r="I257" s="35"/>
      <c r="J257" s="35"/>
      <c r="K257" s="35"/>
      <c r="L257" s="35"/>
      <c r="M257" s="35"/>
      <c r="N257" s="35">
        <v>7153.9</v>
      </c>
      <c r="O257" s="35">
        <f>V257/P257*1000</f>
        <v>9596.8425732884134</v>
      </c>
      <c r="P257" s="35">
        <v>2746612.92</v>
      </c>
      <c r="Q257" s="36">
        <v>0.2576</v>
      </c>
      <c r="R257" s="36">
        <f>T257*2000/V257</f>
        <v>8.0705382924653832E-2</v>
      </c>
      <c r="S257" s="35">
        <v>3506.1559999999999</v>
      </c>
      <c r="T257" s="35">
        <v>1063.6489999999999</v>
      </c>
      <c r="U257" s="35">
        <v>2704415.4580000001</v>
      </c>
      <c r="V257" s="34">
        <v>26358811.802999999</v>
      </c>
      <c r="W257" s="33" t="s">
        <v>142</v>
      </c>
      <c r="X257" s="33" t="s">
        <v>142</v>
      </c>
      <c r="Y257" s="33" t="s">
        <v>19</v>
      </c>
      <c r="Z257" s="33" t="s">
        <v>23</v>
      </c>
      <c r="AA257" s="33" t="s">
        <v>29</v>
      </c>
    </row>
    <row r="258" spans="1:27" s="33" customFormat="1" x14ac:dyDescent="0.25">
      <c r="A258" s="33" t="s">
        <v>180</v>
      </c>
      <c r="B258" s="33" t="s">
        <v>181</v>
      </c>
      <c r="C258" s="33">
        <v>6165</v>
      </c>
      <c r="D258" s="33">
        <v>3</v>
      </c>
      <c r="E258" s="33">
        <v>2017</v>
      </c>
      <c r="F258" s="35"/>
      <c r="G258" s="35"/>
      <c r="H258" s="41">
        <f>P258/(G$255*8760)</f>
        <v>0.73001476959347567</v>
      </c>
      <c r="I258" s="40"/>
      <c r="J258" s="39"/>
      <c r="K258" s="39"/>
      <c r="L258" s="35"/>
      <c r="M258" s="35"/>
      <c r="N258" s="35">
        <v>8667.01</v>
      </c>
      <c r="O258" s="35">
        <f>V258/P258*1000</f>
        <v>9596.4089658039102</v>
      </c>
      <c r="P258" s="35">
        <v>3371406.77</v>
      </c>
      <c r="Q258" s="36">
        <v>0.27360000000000001</v>
      </c>
      <c r="R258" s="36">
        <f>T258*2000/V258</f>
        <v>8.3279783690468415E-2</v>
      </c>
      <c r="S258" s="35">
        <v>4466.1059999999998</v>
      </c>
      <c r="T258" s="35">
        <v>1347.192</v>
      </c>
      <c r="U258" s="35">
        <v>3319459.3560000001</v>
      </c>
      <c r="V258" s="34">
        <v>32353398.155000001</v>
      </c>
      <c r="W258" s="33" t="s">
        <v>142</v>
      </c>
      <c r="X258" s="33" t="s">
        <v>142</v>
      </c>
      <c r="Y258" s="33" t="s">
        <v>19</v>
      </c>
      <c r="Z258" s="33" t="s">
        <v>23</v>
      </c>
      <c r="AA258" s="33" t="s">
        <v>29</v>
      </c>
    </row>
    <row r="259" spans="1:27" s="49" customFormat="1" x14ac:dyDescent="0.25">
      <c r="A259" s="49" t="s">
        <v>180</v>
      </c>
      <c r="B259" s="49" t="s">
        <v>181</v>
      </c>
      <c r="C259" s="49">
        <v>6165</v>
      </c>
      <c r="D259" s="53">
        <v>3</v>
      </c>
      <c r="E259" s="49">
        <v>2018</v>
      </c>
      <c r="H259" s="41">
        <f>P259/(G$255*8760)</f>
        <v>0.69534122286430944</v>
      </c>
      <c r="N259" s="51">
        <v>8492.61</v>
      </c>
      <c r="O259" s="6">
        <v>9624.8397093005024</v>
      </c>
      <c r="P259" s="6">
        <v>3211274.9</v>
      </c>
      <c r="Q259" s="52">
        <v>0.27460000000000001</v>
      </c>
      <c r="R259" s="52">
        <f>T259*2000/V259</f>
        <v>6.7966079342224026E-2</v>
      </c>
      <c r="S259" s="51">
        <v>4372.415</v>
      </c>
      <c r="T259" s="51">
        <v>1050.348</v>
      </c>
      <c r="U259" s="51">
        <v>3171160.2140000002</v>
      </c>
      <c r="V259" s="50">
        <v>30908006.175000001</v>
      </c>
      <c r="W259" s="49" t="s">
        <v>142</v>
      </c>
      <c r="X259" s="49" t="s">
        <v>142</v>
      </c>
      <c r="Z259" s="49" t="s">
        <v>23</v>
      </c>
      <c r="AA259" s="49" t="s">
        <v>29</v>
      </c>
    </row>
    <row r="260" spans="1:27" x14ac:dyDescent="0.25">
      <c r="I260" s="16"/>
      <c r="J260" s="24" t="s">
        <v>56</v>
      </c>
      <c r="K260" s="24" t="s">
        <v>56</v>
      </c>
      <c r="O260" s="5" t="s">
        <v>58</v>
      </c>
      <c r="Q260" s="5" t="s">
        <v>58</v>
      </c>
      <c r="R260" s="5" t="s">
        <v>58</v>
      </c>
    </row>
    <row r="261" spans="1:27" x14ac:dyDescent="0.25">
      <c r="H261" s="25" t="s">
        <v>45</v>
      </c>
      <c r="I261" s="5">
        <f>G255*8760*0.85</f>
        <v>3925531.1999999997</v>
      </c>
      <c r="J261" s="8">
        <f>Q261</f>
        <v>0.26860000000000001</v>
      </c>
      <c r="K261" s="8">
        <f>R261</f>
        <v>7.7317081985782091E-2</v>
      </c>
      <c r="L261" s="6">
        <f>O261*I261/1000*J261/2000</f>
        <v>5064.2880939259139</v>
      </c>
      <c r="M261" s="6">
        <f>O261*I261/1000*K261/2000</f>
        <v>1457.7661122773268</v>
      </c>
      <c r="O261" s="5">
        <f>AVERAGE(O257:O259)</f>
        <v>9606.0304161309414</v>
      </c>
      <c r="Q261" s="12">
        <f>AVERAGE(Q257:Q259)</f>
        <v>0.26860000000000001</v>
      </c>
      <c r="R261" s="12">
        <f>AVERAGE(R257:R259)</f>
        <v>7.7317081985782091E-2</v>
      </c>
      <c r="V261" s="13"/>
    </row>
    <row r="262" spans="1:27" x14ac:dyDescent="0.25">
      <c r="G262" s="26"/>
      <c r="H262" s="27" t="s">
        <v>57</v>
      </c>
      <c r="I262" s="5">
        <f>P258</f>
        <v>3371406.77</v>
      </c>
      <c r="J262" s="8">
        <f>Q261</f>
        <v>0.26860000000000001</v>
      </c>
      <c r="K262" s="8">
        <f>R261</f>
        <v>7.7317081985782091E-2</v>
      </c>
      <c r="L262" s="6">
        <f>O261*I262*J262/2000000</f>
        <v>4349.4177718144811</v>
      </c>
      <c r="M262" s="6">
        <f>O261*I262*K262/2000000</f>
        <v>1251.9891677356584</v>
      </c>
      <c r="V262" s="13"/>
    </row>
    <row r="263" spans="1:27" s="17" customFormat="1" ht="9" customHeight="1" x14ac:dyDescent="0.25">
      <c r="F263" s="18"/>
      <c r="G263" s="19"/>
      <c r="H263" s="20"/>
      <c r="I263" s="18"/>
      <c r="J263" s="21"/>
      <c r="K263" s="21"/>
      <c r="L263" s="19"/>
      <c r="M263" s="19"/>
      <c r="N263" s="19"/>
      <c r="O263" s="19"/>
      <c r="P263" s="19"/>
      <c r="Q263" s="22"/>
      <c r="R263" s="19"/>
      <c r="S263" s="19"/>
      <c r="T263" s="19"/>
      <c r="U263" s="19"/>
      <c r="V263" s="23"/>
    </row>
    <row r="264" spans="1:27" s="33" customFormat="1" x14ac:dyDescent="0.25">
      <c r="A264" s="33" t="s">
        <v>180</v>
      </c>
      <c r="B264" s="33" t="s">
        <v>179</v>
      </c>
      <c r="C264" s="33">
        <v>8069</v>
      </c>
      <c r="D264" s="33">
        <v>1</v>
      </c>
      <c r="E264" s="33">
        <v>2014</v>
      </c>
      <c r="F264" s="35"/>
      <c r="G264" s="35">
        <v>541.29999999999995</v>
      </c>
      <c r="H264" s="41">
        <f>P264/(G$264*8760)</f>
        <v>0.67367768023370089</v>
      </c>
      <c r="I264" s="35"/>
      <c r="J264" s="35"/>
      <c r="K264" s="35"/>
      <c r="L264" s="35"/>
      <c r="M264" s="35"/>
      <c r="N264" s="35">
        <v>7595.37</v>
      </c>
      <c r="O264" s="35">
        <f>V264/P264*1000</f>
        <v>8940.5933582519447</v>
      </c>
      <c r="P264" s="35">
        <v>3194436.74</v>
      </c>
      <c r="Q264" s="36">
        <v>0.21379999999999999</v>
      </c>
      <c r="R264" s="36">
        <f>T264*2000/V264</f>
        <v>8.5723679716312659E-2</v>
      </c>
      <c r="S264" s="35">
        <v>3065.9140000000002</v>
      </c>
      <c r="T264" s="35">
        <v>1224.1410000000001</v>
      </c>
      <c r="U264" s="35">
        <v>2930272.2579999999</v>
      </c>
      <c r="V264" s="34">
        <v>28560159.901000001</v>
      </c>
      <c r="W264" s="33" t="s">
        <v>142</v>
      </c>
      <c r="X264" s="33" t="s">
        <v>142</v>
      </c>
      <c r="Y264" s="33" t="s">
        <v>25</v>
      </c>
      <c r="Z264" s="33" t="s">
        <v>23</v>
      </c>
      <c r="AA264" s="33" t="s">
        <v>35</v>
      </c>
    </row>
    <row r="265" spans="1:27" s="33" customFormat="1" x14ac:dyDescent="0.25">
      <c r="A265" s="33" t="s">
        <v>180</v>
      </c>
      <c r="B265" s="33" t="s">
        <v>179</v>
      </c>
      <c r="C265" s="33">
        <v>8069</v>
      </c>
      <c r="D265" s="33">
        <v>1</v>
      </c>
      <c r="E265" s="33">
        <v>2015</v>
      </c>
      <c r="F265" s="35"/>
      <c r="G265" s="35"/>
      <c r="H265" s="41">
        <f>P265/(G$264*8760)</f>
        <v>0.76075078852112321</v>
      </c>
      <c r="I265" s="35"/>
      <c r="J265" s="35"/>
      <c r="K265" s="35"/>
      <c r="L265" s="35"/>
      <c r="M265" s="35"/>
      <c r="N265" s="35">
        <v>8634.69</v>
      </c>
      <c r="O265" s="35">
        <f>V265/P265*1000</f>
        <v>8877.4854511340473</v>
      </c>
      <c r="P265" s="35">
        <v>3607318.96</v>
      </c>
      <c r="Q265" s="36">
        <v>0.22220000000000001</v>
      </c>
      <c r="R265" s="36">
        <f>T265*2000/V265</f>
        <v>8.7190820542973793E-2</v>
      </c>
      <c r="S265" s="35">
        <v>3563.4520000000002</v>
      </c>
      <c r="T265" s="35">
        <v>1396.096</v>
      </c>
      <c r="U265" s="35">
        <v>3285649.9959999998</v>
      </c>
      <c r="V265" s="34">
        <v>32023921.585000001</v>
      </c>
      <c r="W265" s="33" t="s">
        <v>142</v>
      </c>
      <c r="X265" s="33" t="s">
        <v>142</v>
      </c>
      <c r="Y265" s="33" t="s">
        <v>25</v>
      </c>
      <c r="Z265" s="33" t="s">
        <v>23</v>
      </c>
      <c r="AA265" s="33" t="s">
        <v>35</v>
      </c>
    </row>
    <row r="266" spans="1:27" s="33" customFormat="1" x14ac:dyDescent="0.25">
      <c r="A266" s="33" t="s">
        <v>180</v>
      </c>
      <c r="B266" s="33" t="s">
        <v>179</v>
      </c>
      <c r="C266" s="33">
        <v>8069</v>
      </c>
      <c r="D266" s="33">
        <v>1</v>
      </c>
      <c r="E266" s="33">
        <v>2016</v>
      </c>
      <c r="F266" s="35"/>
      <c r="G266" s="35"/>
      <c r="H266" s="41">
        <f>P266/(G$264*8760)</f>
        <v>0.5926724602618253</v>
      </c>
      <c r="I266" s="35"/>
      <c r="J266" s="35"/>
      <c r="K266" s="35"/>
      <c r="L266" s="35"/>
      <c r="M266" s="35"/>
      <c r="N266" s="35">
        <v>7368.64</v>
      </c>
      <c r="O266" s="35">
        <f>V266/P266*1000</f>
        <v>9020.5990163081224</v>
      </c>
      <c r="P266" s="35">
        <v>2810327.16</v>
      </c>
      <c r="Q266" s="36">
        <v>0.22059999999999999</v>
      </c>
      <c r="R266" s="36">
        <f>T266*2000/V266</f>
        <v>9.0106777654955547E-2</v>
      </c>
      <c r="S266" s="35">
        <v>2810.3539999999998</v>
      </c>
      <c r="T266" s="35">
        <v>1142.1410000000001</v>
      </c>
      <c r="U266" s="35">
        <v>2600992.923</v>
      </c>
      <c r="V266" s="34">
        <v>25350834.414999999</v>
      </c>
      <c r="W266" s="33" t="s">
        <v>142</v>
      </c>
      <c r="X266" s="33" t="s">
        <v>142</v>
      </c>
      <c r="Y266" s="33" t="s">
        <v>25</v>
      </c>
      <c r="Z266" s="33" t="s">
        <v>23</v>
      </c>
      <c r="AA266" s="33" t="s">
        <v>35</v>
      </c>
    </row>
    <row r="267" spans="1:27" s="33" customFormat="1" x14ac:dyDescent="0.25">
      <c r="A267" s="33" t="s">
        <v>180</v>
      </c>
      <c r="B267" s="33" t="s">
        <v>179</v>
      </c>
      <c r="C267" s="33">
        <v>8069</v>
      </c>
      <c r="D267" s="33">
        <v>1</v>
      </c>
      <c r="E267" s="33">
        <v>2017</v>
      </c>
      <c r="F267" s="35"/>
      <c r="G267" s="35"/>
      <c r="H267" s="41">
        <f>P267/(G$264*8760)</f>
        <v>0.64464055752808858</v>
      </c>
      <c r="I267" s="40"/>
      <c r="J267" s="39"/>
      <c r="K267" s="39"/>
      <c r="L267" s="35"/>
      <c r="M267" s="35"/>
      <c r="N267" s="35">
        <v>8169.72</v>
      </c>
      <c r="O267" s="35">
        <f>V267/P267*1000</f>
        <v>9121.1119826834583</v>
      </c>
      <c r="P267" s="35">
        <v>3056748.86</v>
      </c>
      <c r="Q267" s="36">
        <v>0.21679999999999999</v>
      </c>
      <c r="R267" s="36">
        <f>T267*2000/V267</f>
        <v>8.9096824887072698E-2</v>
      </c>
      <c r="S267" s="35">
        <v>2990.0520000000001</v>
      </c>
      <c r="T267" s="35">
        <v>1242.0519999999999</v>
      </c>
      <c r="U267" s="35">
        <v>2860586.9479999999</v>
      </c>
      <c r="V267" s="34">
        <v>27880948.655000001</v>
      </c>
      <c r="W267" s="33" t="s">
        <v>142</v>
      </c>
      <c r="X267" s="33" t="s">
        <v>142</v>
      </c>
      <c r="Y267" s="33" t="s">
        <v>25</v>
      </c>
      <c r="Z267" s="33" t="s">
        <v>23</v>
      </c>
      <c r="AA267" s="33" t="s">
        <v>35</v>
      </c>
    </row>
    <row r="268" spans="1:27" s="49" customFormat="1" x14ac:dyDescent="0.25">
      <c r="A268" s="49" t="s">
        <v>180</v>
      </c>
      <c r="B268" s="49" t="s">
        <v>179</v>
      </c>
      <c r="C268" s="49">
        <v>8069</v>
      </c>
      <c r="D268" s="53">
        <v>1</v>
      </c>
      <c r="E268" s="49">
        <v>2018</v>
      </c>
      <c r="H268" s="41">
        <f>P268/(G$264*8760)</f>
        <v>0.55947684923914776</v>
      </c>
      <c r="N268" s="51">
        <v>7501.4</v>
      </c>
      <c r="O268" s="6">
        <v>9471.823980062487</v>
      </c>
      <c r="P268" s="6">
        <v>2652920.61</v>
      </c>
      <c r="Q268" s="52">
        <v>0.1971</v>
      </c>
      <c r="R268" s="52">
        <f>T268*2000/V268</f>
        <v>9.8312491639746022E-2</v>
      </c>
      <c r="S268" s="51">
        <v>2461.9380000000001</v>
      </c>
      <c r="T268" s="51">
        <v>1235.1980000000001</v>
      </c>
      <c r="U268" s="51">
        <v>2578132.304</v>
      </c>
      <c r="V268" s="50">
        <v>25127997.050999999</v>
      </c>
      <c r="W268" s="49" t="s">
        <v>142</v>
      </c>
      <c r="X268" s="49" t="s">
        <v>142</v>
      </c>
      <c r="Z268" s="49" t="s">
        <v>23</v>
      </c>
      <c r="AA268" s="49" t="s">
        <v>35</v>
      </c>
    </row>
    <row r="269" spans="1:27" x14ac:dyDescent="0.25">
      <c r="I269" s="16"/>
      <c r="J269" s="24" t="s">
        <v>56</v>
      </c>
      <c r="K269" s="24" t="s">
        <v>56</v>
      </c>
      <c r="O269" s="5" t="s">
        <v>58</v>
      </c>
      <c r="Q269" s="5" t="s">
        <v>58</v>
      </c>
      <c r="R269" s="5" t="s">
        <v>58</v>
      </c>
    </row>
    <row r="270" spans="1:27" x14ac:dyDescent="0.25">
      <c r="H270" s="25" t="s">
        <v>45</v>
      </c>
      <c r="I270" s="5">
        <f>G264*8760*0.85</f>
        <v>4030519.8</v>
      </c>
      <c r="J270" s="8">
        <f>Q270</f>
        <v>0.21150000000000002</v>
      </c>
      <c r="K270" s="8">
        <f>R270</f>
        <v>9.250536472725808E-2</v>
      </c>
      <c r="L270" s="6">
        <f>O270*I270/1000*J270/2000</f>
        <v>3923.2157067077178</v>
      </c>
      <c r="M270" s="6">
        <f>O270*I270/1000*K270/2000</f>
        <v>1715.9267132515599</v>
      </c>
      <c r="O270" s="5">
        <f>AVERAGE(O266:O268)</f>
        <v>9204.5116596846892</v>
      </c>
      <c r="Q270" s="12">
        <f>AVERAGE(Q266:Q268)</f>
        <v>0.21150000000000002</v>
      </c>
      <c r="R270" s="12">
        <f>AVERAGE(R266:R268)</f>
        <v>9.250536472725808E-2</v>
      </c>
      <c r="V270" s="13"/>
    </row>
    <row r="271" spans="1:27" x14ac:dyDescent="0.25">
      <c r="G271" s="26"/>
      <c r="H271" s="27" t="s">
        <v>57</v>
      </c>
      <c r="I271" s="5">
        <f>P267</f>
        <v>3056748.86</v>
      </c>
      <c r="J271" s="8">
        <f>Q270</f>
        <v>0.21150000000000002</v>
      </c>
      <c r="K271" s="8">
        <f>R270</f>
        <v>9.250536472725808E-2</v>
      </c>
      <c r="L271" s="6">
        <f>O270*I271*J271/2000000</f>
        <v>2975.3693652647262</v>
      </c>
      <c r="M271" s="6">
        <f>O270*I271*K271/2000000</f>
        <v>1301.3599448327368</v>
      </c>
      <c r="V271" s="13"/>
    </row>
    <row r="272" spans="1:27" s="17" customFormat="1" ht="9" customHeight="1" x14ac:dyDescent="0.25">
      <c r="F272" s="18"/>
      <c r="G272" s="19"/>
      <c r="H272" s="20"/>
      <c r="I272" s="18"/>
      <c r="J272" s="21"/>
      <c r="K272" s="21"/>
      <c r="L272" s="19"/>
      <c r="M272" s="19"/>
      <c r="N272" s="19"/>
      <c r="O272" s="19"/>
      <c r="P272" s="19"/>
      <c r="Q272" s="22"/>
      <c r="R272" s="19"/>
      <c r="S272" s="19"/>
      <c r="T272" s="19"/>
      <c r="U272" s="19"/>
      <c r="V272" s="23"/>
    </row>
    <row r="273" spans="1:27" s="33" customFormat="1" x14ac:dyDescent="0.25">
      <c r="A273" s="33" t="s">
        <v>180</v>
      </c>
      <c r="B273" s="33" t="s">
        <v>179</v>
      </c>
      <c r="C273" s="33">
        <v>8069</v>
      </c>
      <c r="D273" s="33">
        <v>2</v>
      </c>
      <c r="E273" s="33">
        <v>2014</v>
      </c>
      <c r="F273" s="35"/>
      <c r="G273" s="35">
        <v>496</v>
      </c>
      <c r="H273" s="41">
        <f>P273/(G$273*8760)</f>
        <v>0.80238044769111805</v>
      </c>
      <c r="I273" s="35"/>
      <c r="J273" s="35"/>
      <c r="K273" s="35"/>
      <c r="L273" s="35"/>
      <c r="M273" s="35"/>
      <c r="N273" s="35">
        <v>8415.17</v>
      </c>
      <c r="O273" s="35">
        <f>V273/P273*1000</f>
        <v>9649.6494516646599</v>
      </c>
      <c r="P273" s="35">
        <v>3486310.95</v>
      </c>
      <c r="Q273" s="36">
        <v>0.224</v>
      </c>
      <c r="R273" s="36">
        <f>T273*2000/V273</f>
        <v>7.4567147310897225E-2</v>
      </c>
      <c r="S273" s="35">
        <v>3797.7570000000001</v>
      </c>
      <c r="T273" s="35">
        <v>1254.2819999999999</v>
      </c>
      <c r="U273" s="35">
        <v>3451637.6630000002</v>
      </c>
      <c r="V273" s="34">
        <v>33641678.546999998</v>
      </c>
      <c r="W273" s="33" t="s">
        <v>142</v>
      </c>
      <c r="X273" s="33" t="s">
        <v>142</v>
      </c>
      <c r="Y273" s="33" t="s">
        <v>25</v>
      </c>
      <c r="Z273" s="33" t="s">
        <v>23</v>
      </c>
      <c r="AA273" s="33" t="s">
        <v>155</v>
      </c>
    </row>
    <row r="274" spans="1:27" s="33" customFormat="1" x14ac:dyDescent="0.25">
      <c r="A274" s="33" t="s">
        <v>180</v>
      </c>
      <c r="B274" s="33" t="s">
        <v>179</v>
      </c>
      <c r="C274" s="33">
        <v>8069</v>
      </c>
      <c r="D274" s="33">
        <v>2</v>
      </c>
      <c r="E274" s="33">
        <v>2015</v>
      </c>
      <c r="F274" s="35"/>
      <c r="G274" s="35"/>
      <c r="H274" s="41">
        <f>P274/(G$273*8760)</f>
        <v>0.65261394811459716</v>
      </c>
      <c r="I274" s="35"/>
      <c r="J274" s="35"/>
      <c r="K274" s="35"/>
      <c r="L274" s="35"/>
      <c r="M274" s="35"/>
      <c r="N274" s="35">
        <v>7245.86</v>
      </c>
      <c r="O274" s="35">
        <f>V274/P274*1000</f>
        <v>9776.0911400360037</v>
      </c>
      <c r="P274" s="35">
        <v>2835581.5</v>
      </c>
      <c r="Q274" s="36">
        <v>0.2079</v>
      </c>
      <c r="R274" s="36">
        <f>T274*2000/V274</f>
        <v>8.1370292498578328E-2</v>
      </c>
      <c r="S274" s="35">
        <v>2898.9969999999998</v>
      </c>
      <c r="T274" s="35">
        <v>1127.829</v>
      </c>
      <c r="U274" s="35">
        <v>2844165.6379999998</v>
      </c>
      <c r="V274" s="34">
        <v>27720903.179000001</v>
      </c>
      <c r="W274" s="33" t="s">
        <v>142</v>
      </c>
      <c r="X274" s="33" t="s">
        <v>142</v>
      </c>
      <c r="Y274" s="33" t="s">
        <v>25</v>
      </c>
      <c r="Z274" s="33" t="s">
        <v>23</v>
      </c>
      <c r="AA274" s="33" t="s">
        <v>155</v>
      </c>
    </row>
    <row r="275" spans="1:27" s="33" customFormat="1" x14ac:dyDescent="0.25">
      <c r="A275" s="33" t="s">
        <v>180</v>
      </c>
      <c r="B275" s="33" t="s">
        <v>179</v>
      </c>
      <c r="C275" s="33">
        <v>8069</v>
      </c>
      <c r="D275" s="33">
        <v>2</v>
      </c>
      <c r="E275" s="33">
        <v>2016</v>
      </c>
      <c r="F275" s="35"/>
      <c r="G275" s="35"/>
      <c r="H275" s="41">
        <f>P275/(G$273*8760)</f>
        <v>0.72778337430033879</v>
      </c>
      <c r="I275" s="35"/>
      <c r="J275" s="35"/>
      <c r="K275" s="35"/>
      <c r="L275" s="35"/>
      <c r="M275" s="35"/>
      <c r="N275" s="35">
        <v>8508.68</v>
      </c>
      <c r="O275" s="35">
        <f>V275/P275*1000</f>
        <v>9608.7423766629563</v>
      </c>
      <c r="P275" s="35">
        <v>3162189.65</v>
      </c>
      <c r="Q275" s="36">
        <v>0.21909999999999999</v>
      </c>
      <c r="R275" s="36">
        <f>T275*2000/V275</f>
        <v>8.0448145281491024E-2</v>
      </c>
      <c r="S275" s="35">
        <v>3399.8119999999999</v>
      </c>
      <c r="T275" s="35">
        <v>1222.1949999999999</v>
      </c>
      <c r="U275" s="35">
        <v>3117460.7009999999</v>
      </c>
      <c r="V275" s="34">
        <v>30384665.693</v>
      </c>
      <c r="W275" s="33" t="s">
        <v>142</v>
      </c>
      <c r="X275" s="33" t="s">
        <v>142</v>
      </c>
      <c r="Y275" s="33" t="s">
        <v>25</v>
      </c>
      <c r="Z275" s="33" t="s">
        <v>23</v>
      </c>
      <c r="AA275" s="33" t="s">
        <v>155</v>
      </c>
    </row>
    <row r="276" spans="1:27" s="33" customFormat="1" x14ac:dyDescent="0.25">
      <c r="A276" s="33" t="s">
        <v>180</v>
      </c>
      <c r="B276" s="33" t="s">
        <v>179</v>
      </c>
      <c r="C276" s="33">
        <v>8069</v>
      </c>
      <c r="D276" s="33">
        <v>2</v>
      </c>
      <c r="E276" s="33">
        <v>2017</v>
      </c>
      <c r="F276" s="35"/>
      <c r="G276" s="35"/>
      <c r="H276" s="41">
        <f>P276/(G$273*8760)</f>
        <v>0.65167570472455449</v>
      </c>
      <c r="I276" s="40"/>
      <c r="J276" s="39"/>
      <c r="K276" s="39"/>
      <c r="L276" s="35"/>
      <c r="M276" s="35"/>
      <c r="N276" s="35">
        <v>8466.6200000000008</v>
      </c>
      <c r="O276" s="35">
        <f>V276/P276*1000</f>
        <v>9673.2236540352478</v>
      </c>
      <c r="P276" s="35">
        <v>2831504.87</v>
      </c>
      <c r="Q276" s="36">
        <v>0.2079</v>
      </c>
      <c r="R276" s="36">
        <f>T276*2000/V276</f>
        <v>7.5923355672487536E-2</v>
      </c>
      <c r="S276" s="35">
        <v>2940.473</v>
      </c>
      <c r="T276" s="35">
        <v>1039.7619999999999</v>
      </c>
      <c r="U276" s="35">
        <v>2810193.7039999999</v>
      </c>
      <c r="V276" s="34">
        <v>27389779.885000002</v>
      </c>
      <c r="W276" s="33" t="s">
        <v>142</v>
      </c>
      <c r="X276" s="33" t="s">
        <v>142</v>
      </c>
      <c r="Y276" s="33" t="s">
        <v>25</v>
      </c>
      <c r="Z276" s="33" t="s">
        <v>23</v>
      </c>
      <c r="AA276" s="33" t="s">
        <v>155</v>
      </c>
    </row>
    <row r="277" spans="1:27" s="49" customFormat="1" x14ac:dyDescent="0.25">
      <c r="A277" s="49" t="s">
        <v>180</v>
      </c>
      <c r="B277" s="49" t="s">
        <v>179</v>
      </c>
      <c r="C277" s="49">
        <v>8069</v>
      </c>
      <c r="D277" s="53">
        <v>2</v>
      </c>
      <c r="E277" s="49">
        <v>2018</v>
      </c>
      <c r="H277" s="41">
        <f>P277/(G$273*8760)</f>
        <v>0.66606475318529978</v>
      </c>
      <c r="N277" s="51">
        <v>8317.15</v>
      </c>
      <c r="O277" s="6">
        <v>9670.3365829243394</v>
      </c>
      <c r="P277" s="6">
        <v>2894024.71</v>
      </c>
      <c r="Q277" s="52">
        <v>0.184</v>
      </c>
      <c r="R277" s="52">
        <f>T277*2000/V277</f>
        <v>6.910643395735673E-2</v>
      </c>
      <c r="S277" s="51">
        <v>2691.5050000000001</v>
      </c>
      <c r="T277" s="51">
        <v>967.01300000000003</v>
      </c>
      <c r="U277" s="51">
        <v>2871379.3369999998</v>
      </c>
      <c r="V277" s="50">
        <v>27986193.024999999</v>
      </c>
      <c r="W277" s="49" t="s">
        <v>142</v>
      </c>
      <c r="X277" s="49" t="s">
        <v>142</v>
      </c>
      <c r="Z277" s="49" t="s">
        <v>23</v>
      </c>
      <c r="AA277" s="49" t="s">
        <v>155</v>
      </c>
    </row>
    <row r="278" spans="1:27" x14ac:dyDescent="0.25">
      <c r="I278" s="16"/>
      <c r="J278" s="24" t="s">
        <v>56</v>
      </c>
      <c r="K278" s="24" t="s">
        <v>56</v>
      </c>
      <c r="O278" s="5" t="s">
        <v>58</v>
      </c>
      <c r="Q278" s="5" t="s">
        <v>58</v>
      </c>
      <c r="R278" s="5" t="s">
        <v>58</v>
      </c>
    </row>
    <row r="279" spans="1:27" x14ac:dyDescent="0.25">
      <c r="H279" s="25" t="s">
        <v>45</v>
      </c>
      <c r="I279" s="5">
        <f>G273*8760*0.85</f>
        <v>3693216</v>
      </c>
      <c r="J279" s="8">
        <f>Q279</f>
        <v>0.20366666666666666</v>
      </c>
      <c r="K279" s="8">
        <f>R279</f>
        <v>7.5159311637111759E-2</v>
      </c>
      <c r="L279" s="6">
        <f>O279*I279/1000*J279/2000</f>
        <v>3629.581251634876</v>
      </c>
      <c r="M279" s="6">
        <f>O279*I279/1000*K279/2000</f>
        <v>1339.4279627029975</v>
      </c>
      <c r="O279" s="5">
        <f>AVERAGE(O275:O277)</f>
        <v>9650.7675378741824</v>
      </c>
      <c r="Q279" s="12">
        <f>AVERAGE(Q275:Q277)</f>
        <v>0.20366666666666666</v>
      </c>
      <c r="R279" s="12">
        <f>AVERAGE(R275:R277)</f>
        <v>7.5159311637111759E-2</v>
      </c>
      <c r="V279" s="13"/>
    </row>
    <row r="280" spans="1:27" x14ac:dyDescent="0.25">
      <c r="G280" s="26"/>
      <c r="H280" s="27" t="s">
        <v>57</v>
      </c>
      <c r="I280" s="5">
        <f>P275</f>
        <v>3162189.65</v>
      </c>
      <c r="J280" s="8">
        <f>Q279</f>
        <v>0.20366666666666666</v>
      </c>
      <c r="K280" s="8">
        <f>R279</f>
        <v>7.5159311637111759E-2</v>
      </c>
      <c r="L280" s="6">
        <f>O279*I280*J280/2000000</f>
        <v>3107.7045771906787</v>
      </c>
      <c r="M280" s="6">
        <f>O279*I280*K280/2000000</f>
        <v>1146.8392968567243</v>
      </c>
      <c r="V280" s="13"/>
    </row>
    <row r="281" spans="1:27" s="17" customFormat="1" ht="9" customHeight="1" x14ac:dyDescent="0.25">
      <c r="F281" s="18"/>
      <c r="G281" s="19"/>
      <c r="H281" s="20"/>
      <c r="I281" s="18"/>
      <c r="J281" s="21"/>
      <c r="K281" s="21"/>
      <c r="L281" s="19"/>
      <c r="M281" s="19"/>
      <c r="N281" s="19"/>
      <c r="O281" s="19"/>
      <c r="P281" s="19"/>
      <c r="Q281" s="22"/>
      <c r="R281" s="19"/>
      <c r="S281" s="19"/>
      <c r="T281" s="19"/>
      <c r="U281" s="19"/>
      <c r="V281" s="23"/>
    </row>
    <row r="282" spans="1:27" s="33" customFormat="1" x14ac:dyDescent="0.25">
      <c r="A282" s="33" t="s">
        <v>146</v>
      </c>
      <c r="B282" s="33" t="s">
        <v>176</v>
      </c>
      <c r="C282" s="33">
        <v>56609</v>
      </c>
      <c r="D282" s="33">
        <v>1</v>
      </c>
      <c r="E282" s="33">
        <v>2014</v>
      </c>
      <c r="F282" s="35"/>
      <c r="G282" s="35">
        <v>483.7</v>
      </c>
      <c r="H282" s="41">
        <f>P282/(G$282*8760)</f>
        <v>0.84976677824947167</v>
      </c>
      <c r="I282" s="35"/>
      <c r="J282" s="35"/>
      <c r="K282" s="35"/>
      <c r="L282" s="35"/>
      <c r="M282" s="35"/>
      <c r="N282" s="35">
        <v>8490.9599999999991</v>
      </c>
      <c r="O282" s="35">
        <f>V282/P282*1000</f>
        <v>9627.1303185018951</v>
      </c>
      <c r="P282" s="35">
        <v>3600641.99</v>
      </c>
      <c r="Q282" s="36">
        <v>3.85E-2</v>
      </c>
      <c r="R282" s="36">
        <f>T282*2000/V282</f>
        <v>5.1007952576953813E-2</v>
      </c>
      <c r="S282" s="35">
        <v>657.22500000000002</v>
      </c>
      <c r="T282" s="35">
        <v>884.06600000000003</v>
      </c>
      <c r="U282" s="35">
        <v>3635543.1069999998</v>
      </c>
      <c r="V282" s="34">
        <v>34663849.667999998</v>
      </c>
      <c r="W282" s="33" t="s">
        <v>160</v>
      </c>
      <c r="X282" s="33" t="s">
        <v>160</v>
      </c>
      <c r="Y282" s="33" t="s">
        <v>19</v>
      </c>
      <c r="Z282" s="33" t="s">
        <v>34</v>
      </c>
      <c r="AA282" s="33" t="s">
        <v>99</v>
      </c>
    </row>
    <row r="283" spans="1:27" s="33" customFormat="1" x14ac:dyDescent="0.25">
      <c r="A283" s="33" t="s">
        <v>146</v>
      </c>
      <c r="B283" s="33" t="s">
        <v>176</v>
      </c>
      <c r="C283" s="33">
        <v>56609</v>
      </c>
      <c r="D283" s="33">
        <v>1</v>
      </c>
      <c r="E283" s="33">
        <v>2015</v>
      </c>
      <c r="F283" s="35"/>
      <c r="G283" s="35"/>
      <c r="H283" s="41">
        <f>P283/(G$282*8760)</f>
        <v>0.82179470368723584</v>
      </c>
      <c r="I283" s="35"/>
      <c r="J283" s="35"/>
      <c r="K283" s="35"/>
      <c r="L283" s="35"/>
      <c r="M283" s="35"/>
      <c r="N283" s="35">
        <v>8241.09</v>
      </c>
      <c r="O283" s="35">
        <f>V283/P283*1000</f>
        <v>9352.949736591092</v>
      </c>
      <c r="P283" s="35">
        <v>3482118.38</v>
      </c>
      <c r="Q283" s="36">
        <v>4.2299999999999997E-2</v>
      </c>
      <c r="R283" s="36">
        <f>T283*2000/V283</f>
        <v>5.3407142727909168E-2</v>
      </c>
      <c r="S283" s="35">
        <v>672.04200000000003</v>
      </c>
      <c r="T283" s="35">
        <v>869.68399999999997</v>
      </c>
      <c r="U283" s="35">
        <v>3415741.622</v>
      </c>
      <c r="V283" s="34">
        <v>32568078.184999999</v>
      </c>
      <c r="W283" s="33" t="s">
        <v>160</v>
      </c>
      <c r="X283" s="33" t="s">
        <v>160</v>
      </c>
      <c r="Y283" s="33" t="s">
        <v>19</v>
      </c>
      <c r="Z283" s="33" t="s">
        <v>34</v>
      </c>
      <c r="AA283" s="33" t="s">
        <v>99</v>
      </c>
    </row>
    <row r="284" spans="1:27" s="33" customFormat="1" x14ac:dyDescent="0.25">
      <c r="A284" s="33" t="s">
        <v>146</v>
      </c>
      <c r="B284" s="33" t="s">
        <v>176</v>
      </c>
      <c r="C284" s="33">
        <v>56609</v>
      </c>
      <c r="D284" s="33">
        <v>1</v>
      </c>
      <c r="E284" s="33">
        <v>2016</v>
      </c>
      <c r="F284" s="35"/>
      <c r="G284" s="35"/>
      <c r="H284" s="41">
        <f>P284/(G$282*8760)</f>
        <v>0.73489292723611654</v>
      </c>
      <c r="I284" s="35"/>
      <c r="J284" s="35"/>
      <c r="K284" s="35"/>
      <c r="L284" s="35"/>
      <c r="M284" s="35"/>
      <c r="N284" s="35">
        <v>7521.64</v>
      </c>
      <c r="O284" s="35">
        <f>V284/P284*1000</f>
        <v>9479.9853516676721</v>
      </c>
      <c r="P284" s="35">
        <v>3113897.13</v>
      </c>
      <c r="Q284" s="36">
        <v>4.3900000000000002E-2</v>
      </c>
      <c r="R284" s="36">
        <f>T284*2000/V284</f>
        <v>6.1778610579383907E-2</v>
      </c>
      <c r="S284" s="35">
        <v>632.10500000000002</v>
      </c>
      <c r="T284" s="35">
        <v>911.84299999999996</v>
      </c>
      <c r="U284" s="35">
        <v>3096027.9070000001</v>
      </c>
      <c r="V284" s="34">
        <v>29519699.179000001</v>
      </c>
      <c r="W284" s="33" t="s">
        <v>160</v>
      </c>
      <c r="X284" s="33" t="s">
        <v>160</v>
      </c>
      <c r="Y284" s="33" t="s">
        <v>19</v>
      </c>
      <c r="Z284" s="33" t="s">
        <v>34</v>
      </c>
      <c r="AA284" s="33" t="s">
        <v>99</v>
      </c>
    </row>
    <row r="285" spans="1:27" s="33" customFormat="1" x14ac:dyDescent="0.25">
      <c r="A285" s="33" t="s">
        <v>146</v>
      </c>
      <c r="B285" s="33" t="s">
        <v>176</v>
      </c>
      <c r="C285" s="33">
        <v>56609</v>
      </c>
      <c r="D285" s="33">
        <v>1</v>
      </c>
      <c r="E285" s="33">
        <v>2017</v>
      </c>
      <c r="F285" s="35"/>
      <c r="G285" s="35"/>
      <c r="H285" s="41">
        <f>P285/(G$282*8760)</f>
        <v>0.83936352724385754</v>
      </c>
      <c r="I285" s="40"/>
      <c r="J285" s="39"/>
      <c r="K285" s="39"/>
      <c r="L285" s="35"/>
      <c r="M285" s="35"/>
      <c r="N285" s="35">
        <v>8357.15</v>
      </c>
      <c r="O285" s="35">
        <f>V285/P285*1000</f>
        <v>9700.9438364200123</v>
      </c>
      <c r="P285" s="35">
        <v>3556561.21</v>
      </c>
      <c r="Q285" s="36">
        <v>4.1300000000000003E-2</v>
      </c>
      <c r="R285" s="36">
        <f>T285*2000/V285</f>
        <v>6.0703958224842813E-2</v>
      </c>
      <c r="S285" s="35">
        <v>697.24199999999996</v>
      </c>
      <c r="T285" s="35">
        <v>1047.204</v>
      </c>
      <c r="U285" s="35">
        <v>3618571.051</v>
      </c>
      <c r="V285" s="34">
        <v>34502000.549000002</v>
      </c>
      <c r="W285" s="33" t="s">
        <v>160</v>
      </c>
      <c r="X285" s="33" t="s">
        <v>160</v>
      </c>
      <c r="Y285" s="33" t="s">
        <v>19</v>
      </c>
      <c r="Z285" s="33" t="s">
        <v>34</v>
      </c>
      <c r="AA285" s="33" t="s">
        <v>99</v>
      </c>
    </row>
    <row r="286" spans="1:27" s="49" customFormat="1" x14ac:dyDescent="0.25">
      <c r="A286" s="49" t="s">
        <v>146</v>
      </c>
      <c r="B286" s="49" t="s">
        <v>176</v>
      </c>
      <c r="C286" s="49">
        <v>56609</v>
      </c>
      <c r="D286" s="53">
        <v>1</v>
      </c>
      <c r="E286" s="49">
        <v>2018</v>
      </c>
      <c r="H286" s="41">
        <f>P286/(G$282*8760)</f>
        <v>0.77478729173805794</v>
      </c>
      <c r="N286" s="51">
        <v>7969</v>
      </c>
      <c r="O286" s="6">
        <v>9744.7301720448868</v>
      </c>
      <c r="P286" s="6">
        <v>3282938.01</v>
      </c>
      <c r="Q286" s="52">
        <v>4.4499999999999998E-2</v>
      </c>
      <c r="R286" s="52">
        <f>T286*2000/V286</f>
        <v>5.7698105392000543E-2</v>
      </c>
      <c r="S286" s="51">
        <v>699.28700000000003</v>
      </c>
      <c r="T286" s="51">
        <v>922.92</v>
      </c>
      <c r="U286" s="51">
        <v>3355249.52</v>
      </c>
      <c r="V286" s="50">
        <v>31991345.079</v>
      </c>
      <c r="W286" s="49" t="s">
        <v>160</v>
      </c>
      <c r="X286" s="49" t="s">
        <v>160</v>
      </c>
      <c r="Z286" s="49" t="s">
        <v>34</v>
      </c>
      <c r="AA286" s="49" t="s">
        <v>99</v>
      </c>
    </row>
    <row r="287" spans="1:27" x14ac:dyDescent="0.25">
      <c r="I287" s="16"/>
      <c r="J287" s="24" t="s">
        <v>56</v>
      </c>
      <c r="K287" s="24" t="s">
        <v>56</v>
      </c>
      <c r="O287" s="5" t="s">
        <v>58</v>
      </c>
      <c r="Q287" s="5" t="s">
        <v>58</v>
      </c>
      <c r="R287" s="5" t="s">
        <v>58</v>
      </c>
    </row>
    <row r="288" spans="1:27" x14ac:dyDescent="0.25">
      <c r="H288" s="25" t="s">
        <v>45</v>
      </c>
      <c r="I288" s="5">
        <f>G282*8760*0.85</f>
        <v>3601630.1999999997</v>
      </c>
      <c r="J288" s="8">
        <f>Q288</f>
        <v>4.3233333333333325E-2</v>
      </c>
      <c r="K288" s="8">
        <f>R288</f>
        <v>6.0060224732075757E-2</v>
      </c>
      <c r="L288" s="6">
        <f>O288*I288/1000*J288/2000</f>
        <v>750.67137896309373</v>
      </c>
      <c r="M288" s="6">
        <f>O288*I288/1000*K288/2000</f>
        <v>1042.8409804269997</v>
      </c>
      <c r="O288" s="5">
        <f>AVERAGE(O284:O286)</f>
        <v>9641.886453377525</v>
      </c>
      <c r="Q288" s="12">
        <f>AVERAGE(Q284:Q286)</f>
        <v>4.3233333333333325E-2</v>
      </c>
      <c r="R288" s="12">
        <f>AVERAGE(R284:R286)</f>
        <v>6.0060224732075757E-2</v>
      </c>
      <c r="V288" s="13"/>
    </row>
    <row r="289" spans="1:27" x14ac:dyDescent="0.25">
      <c r="G289" s="26"/>
      <c r="H289" s="27" t="s">
        <v>57</v>
      </c>
      <c r="I289" s="5">
        <f>P285</f>
        <v>3556561.21</v>
      </c>
      <c r="J289" s="8">
        <f>Q288</f>
        <v>4.3233333333333325E-2</v>
      </c>
      <c r="K289" s="8">
        <f>R288</f>
        <v>6.0060224732075757E-2</v>
      </c>
      <c r="L289" s="6">
        <f>O288*I289*J289/2000000</f>
        <v>741.27785464408578</v>
      </c>
      <c r="M289" s="6">
        <f>O288*I289*K289/2000000</f>
        <v>1029.7913925713519</v>
      </c>
      <c r="V289" s="13"/>
    </row>
    <row r="290" spans="1:27" s="17" customFormat="1" ht="9" customHeight="1" x14ac:dyDescent="0.25">
      <c r="F290" s="18"/>
      <c r="G290" s="19"/>
      <c r="H290" s="20"/>
      <c r="I290" s="18"/>
      <c r="J290" s="21"/>
      <c r="K290" s="21"/>
      <c r="L290" s="19"/>
      <c r="M290" s="19"/>
      <c r="N290" s="19"/>
      <c r="O290" s="19"/>
      <c r="P290" s="19"/>
      <c r="Q290" s="22"/>
      <c r="R290" s="19"/>
      <c r="S290" s="19"/>
      <c r="T290" s="19"/>
      <c r="U290" s="19"/>
      <c r="V290" s="23"/>
    </row>
    <row r="291" spans="1:27" s="33" customFormat="1" x14ac:dyDescent="0.25">
      <c r="A291" s="33" t="s">
        <v>146</v>
      </c>
      <c r="B291" s="33" t="s">
        <v>171</v>
      </c>
      <c r="C291" s="33">
        <v>8066</v>
      </c>
      <c r="D291" s="33" t="s">
        <v>177</v>
      </c>
      <c r="E291" s="33">
        <v>2014</v>
      </c>
      <c r="F291" s="35"/>
      <c r="G291" s="35">
        <v>617</v>
      </c>
      <c r="H291" s="41">
        <f>P291/(G$291*8760)</f>
        <v>0.73066332896694119</v>
      </c>
      <c r="I291" s="35"/>
      <c r="J291" s="35"/>
      <c r="K291" s="35"/>
      <c r="L291" s="35"/>
      <c r="M291" s="35"/>
      <c r="N291" s="35">
        <v>8480.6</v>
      </c>
      <c r="O291" s="35">
        <f>V291/P291*1000</f>
        <v>9717.8893245003437</v>
      </c>
      <c r="P291" s="35">
        <v>3949176.84</v>
      </c>
      <c r="Q291" s="36">
        <v>0.18659999999999999</v>
      </c>
      <c r="R291" s="36">
        <f>T291*2000/V291</f>
        <v>0.15621779598922217</v>
      </c>
      <c r="S291" s="35">
        <v>3695.9</v>
      </c>
      <c r="T291" s="35">
        <v>2997.6370000000002</v>
      </c>
      <c r="U291" s="35">
        <v>4025048.2960000001</v>
      </c>
      <c r="V291" s="34">
        <v>38377663.454000004</v>
      </c>
      <c r="W291" s="33" t="s">
        <v>169</v>
      </c>
      <c r="X291" s="33" t="s">
        <v>142</v>
      </c>
      <c r="Y291" s="33" t="s">
        <v>25</v>
      </c>
      <c r="Z291" s="33" t="s">
        <v>156</v>
      </c>
      <c r="AA291" s="33" t="s">
        <v>35</v>
      </c>
    </row>
    <row r="292" spans="1:27" s="33" customFormat="1" x14ac:dyDescent="0.25">
      <c r="A292" s="33" t="s">
        <v>146</v>
      </c>
      <c r="B292" s="33" t="s">
        <v>171</v>
      </c>
      <c r="C292" s="33">
        <v>8066</v>
      </c>
      <c r="D292" s="33" t="s">
        <v>177</v>
      </c>
      <c r="E292" s="33">
        <v>2015</v>
      </c>
      <c r="F292" s="35"/>
      <c r="G292" s="35"/>
      <c r="H292" s="41">
        <f>P292/(G$291*8760)</f>
        <v>0.75250343945886344</v>
      </c>
      <c r="I292" s="35"/>
      <c r="J292" s="35"/>
      <c r="K292" s="35"/>
      <c r="L292" s="35"/>
      <c r="M292" s="35"/>
      <c r="N292" s="35">
        <v>8520.76</v>
      </c>
      <c r="O292" s="35">
        <f>V292/P292*1000</f>
        <v>9580.3035920185794</v>
      </c>
      <c r="P292" s="35">
        <v>4067220.89</v>
      </c>
      <c r="Q292" s="36">
        <v>0.19600000000000001</v>
      </c>
      <c r="R292" s="36">
        <f>T292*2000/V292</f>
        <v>0.15438664030665433</v>
      </c>
      <c r="S292" s="35">
        <v>3921.7570000000001</v>
      </c>
      <c r="T292" s="35">
        <v>3007.8539999999998</v>
      </c>
      <c r="U292" s="35">
        <v>4086673.1880000001</v>
      </c>
      <c r="V292" s="34">
        <v>38965210.902000003</v>
      </c>
      <c r="W292" s="33" t="s">
        <v>169</v>
      </c>
      <c r="X292" s="33" t="s">
        <v>142</v>
      </c>
      <c r="Y292" s="33" t="s">
        <v>25</v>
      </c>
      <c r="Z292" s="33" t="s">
        <v>156</v>
      </c>
      <c r="AA292" s="33" t="s">
        <v>35</v>
      </c>
    </row>
    <row r="293" spans="1:27" s="33" customFormat="1" x14ac:dyDescent="0.25">
      <c r="A293" s="33" t="s">
        <v>146</v>
      </c>
      <c r="B293" s="33" t="s">
        <v>171</v>
      </c>
      <c r="C293" s="33">
        <v>8066</v>
      </c>
      <c r="D293" s="33" t="s">
        <v>177</v>
      </c>
      <c r="E293" s="33">
        <v>2016</v>
      </c>
      <c r="F293" s="35"/>
      <c r="G293" s="35"/>
      <c r="H293" s="41">
        <f>P293/(G$291*8760)</f>
        <v>0.66641940861289339</v>
      </c>
      <c r="I293" s="35"/>
      <c r="J293" s="35"/>
      <c r="K293" s="35"/>
      <c r="L293" s="35"/>
      <c r="M293" s="35"/>
      <c r="N293" s="35">
        <v>8553.2099999999991</v>
      </c>
      <c r="O293" s="35">
        <f>V293/P293*1000</f>
        <v>9615.4229541945733</v>
      </c>
      <c r="P293" s="35">
        <v>3601943.59</v>
      </c>
      <c r="Q293" s="36">
        <v>0.17680000000000001</v>
      </c>
      <c r="R293" s="36">
        <f>T293*2000/V293</f>
        <v>0.15819918600527844</v>
      </c>
      <c r="S293" s="35">
        <v>3195.127</v>
      </c>
      <c r="T293" s="35">
        <v>2739.5520000000001</v>
      </c>
      <c r="U293" s="35">
        <v>3632415.8020000001</v>
      </c>
      <c r="V293" s="34">
        <v>34634211.075000003</v>
      </c>
      <c r="W293" s="33" t="s">
        <v>169</v>
      </c>
      <c r="X293" s="33" t="s">
        <v>142</v>
      </c>
      <c r="Y293" s="33" t="s">
        <v>25</v>
      </c>
      <c r="Z293" s="33" t="s">
        <v>156</v>
      </c>
      <c r="AA293" s="33" t="s">
        <v>35</v>
      </c>
    </row>
    <row r="294" spans="1:27" s="33" customFormat="1" x14ac:dyDescent="0.25">
      <c r="A294" s="33" t="s">
        <v>146</v>
      </c>
      <c r="B294" s="33" t="s">
        <v>171</v>
      </c>
      <c r="C294" s="33">
        <v>8066</v>
      </c>
      <c r="D294" s="33" t="s">
        <v>177</v>
      </c>
      <c r="E294" s="33">
        <v>2017</v>
      </c>
      <c r="F294" s="35" t="s">
        <v>178</v>
      </c>
      <c r="G294" s="35"/>
      <c r="H294" s="41">
        <f>P294/(G$291*8760)</f>
        <v>0.5020633293369744</v>
      </c>
      <c r="I294" s="40"/>
      <c r="J294" s="39"/>
      <c r="K294" s="39"/>
      <c r="L294" s="35"/>
      <c r="M294" s="35"/>
      <c r="N294" s="35">
        <v>7113.22</v>
      </c>
      <c r="O294" s="35">
        <f>V294/P294*1000</f>
        <v>9651.5849064987779</v>
      </c>
      <c r="P294" s="35">
        <v>2713612.13</v>
      </c>
      <c r="Q294" s="36">
        <v>0.17960000000000001</v>
      </c>
      <c r="R294" s="36">
        <f>T294*2000/V294</f>
        <v>0.15107287563119021</v>
      </c>
      <c r="S294" s="35">
        <v>2463.23</v>
      </c>
      <c r="T294" s="35">
        <v>1978.3489999999999</v>
      </c>
      <c r="U294" s="35">
        <v>2746878.95</v>
      </c>
      <c r="V294" s="34">
        <v>26190657.875999998</v>
      </c>
      <c r="W294" s="33" t="s">
        <v>169</v>
      </c>
      <c r="X294" s="33" t="s">
        <v>142</v>
      </c>
      <c r="Y294" s="33" t="s">
        <v>25</v>
      </c>
      <c r="Z294" s="33" t="s">
        <v>156</v>
      </c>
      <c r="AA294" s="33" t="s">
        <v>35</v>
      </c>
    </row>
    <row r="295" spans="1:27" s="49" customFormat="1" x14ac:dyDescent="0.25">
      <c r="A295" s="49" t="s">
        <v>146</v>
      </c>
      <c r="B295" s="11" t="s">
        <v>171</v>
      </c>
      <c r="C295" s="49">
        <v>8066</v>
      </c>
      <c r="D295" s="53" t="s">
        <v>177</v>
      </c>
      <c r="E295" s="49">
        <v>2018</v>
      </c>
      <c r="H295" s="41">
        <f>P295/(G$291*8760)</f>
        <v>0.54703292000621651</v>
      </c>
      <c r="N295" s="51">
        <v>8644.9500000000007</v>
      </c>
      <c r="O295" s="6">
        <v>9739.6203826889432</v>
      </c>
      <c r="P295" s="6">
        <v>2956669.17</v>
      </c>
      <c r="Q295" s="52">
        <v>0.1885</v>
      </c>
      <c r="R295" s="52">
        <f>T295*2000/V295</f>
        <v>0.15185627005429544</v>
      </c>
      <c r="S295" s="51">
        <v>2747.7649999999999</v>
      </c>
      <c r="T295" s="51">
        <v>2186.4899999999998</v>
      </c>
      <c r="U295" s="51">
        <v>3020215.1090000002</v>
      </c>
      <c r="V295" s="50">
        <v>28796835.313000001</v>
      </c>
      <c r="W295" s="49" t="s">
        <v>169</v>
      </c>
      <c r="X295" s="49" t="s">
        <v>142</v>
      </c>
      <c r="Z295" s="49" t="s">
        <v>156</v>
      </c>
      <c r="AA295" s="49" t="s">
        <v>35</v>
      </c>
    </row>
    <row r="296" spans="1:27" x14ac:dyDescent="0.25">
      <c r="I296" s="16"/>
      <c r="J296" s="24" t="s">
        <v>56</v>
      </c>
      <c r="K296" s="24" t="s">
        <v>56</v>
      </c>
      <c r="O296" s="5" t="s">
        <v>58</v>
      </c>
      <c r="Q296" s="5" t="s">
        <v>58</v>
      </c>
      <c r="R296" s="5" t="s">
        <v>58</v>
      </c>
    </row>
    <row r="297" spans="1:27" x14ac:dyDescent="0.25">
      <c r="H297" s="25" t="s">
        <v>45</v>
      </c>
      <c r="I297" s="5">
        <f>G291*8760*0.85</f>
        <v>4594182</v>
      </c>
      <c r="J297" s="8">
        <f>Q297</f>
        <v>0.18163333333333334</v>
      </c>
      <c r="K297" s="8">
        <f>R297</f>
        <v>0.15370944389692134</v>
      </c>
      <c r="L297" s="6">
        <f>O297*I297/1000*J297/2000</f>
        <v>4034.1286847957435</v>
      </c>
      <c r="M297" s="6">
        <f>O297*I297/1000*K297/2000</f>
        <v>3413.9310520200347</v>
      </c>
      <c r="O297" s="5">
        <f>AVERAGE(O293:O295)</f>
        <v>9668.8760811274315</v>
      </c>
      <c r="Q297" s="12">
        <f>AVERAGE(Q293:Q295)</f>
        <v>0.18163333333333334</v>
      </c>
      <c r="R297" s="12">
        <f>AVERAGE(R293:R295)</f>
        <v>0.15370944389692134</v>
      </c>
      <c r="V297" s="13"/>
    </row>
    <row r="298" spans="1:27" x14ac:dyDescent="0.25">
      <c r="G298" s="26"/>
      <c r="H298" s="27" t="s">
        <v>57</v>
      </c>
      <c r="I298" s="5">
        <f>P293</f>
        <v>3601943.59</v>
      </c>
      <c r="J298" s="8">
        <f>Q297</f>
        <v>0.18163333333333334</v>
      </c>
      <c r="K298" s="8">
        <f>R297</f>
        <v>0.15370944389692134</v>
      </c>
      <c r="L298" s="6">
        <f>O297*I298*J298/2000000</f>
        <v>3162.8490028116335</v>
      </c>
      <c r="M298" s="6">
        <f>O297*I298*K298/2000000</f>
        <v>2676.5998973322171</v>
      </c>
      <c r="V298" s="13"/>
    </row>
    <row r="299" spans="1:27" s="17" customFormat="1" ht="9" customHeight="1" x14ac:dyDescent="0.25">
      <c r="F299" s="18"/>
      <c r="G299" s="19"/>
      <c r="H299" s="20"/>
      <c r="I299" s="18"/>
      <c r="J299" s="21"/>
      <c r="K299" s="21"/>
      <c r="L299" s="19"/>
      <c r="M299" s="19"/>
      <c r="N299" s="19"/>
      <c r="O299" s="19"/>
      <c r="P299" s="19"/>
      <c r="Q299" s="22"/>
      <c r="R299" s="19"/>
      <c r="S299" s="19"/>
      <c r="T299" s="19"/>
      <c r="U299" s="19"/>
      <c r="V299" s="23"/>
    </row>
    <row r="300" spans="1:27" s="33" customFormat="1" x14ac:dyDescent="0.25">
      <c r="A300" s="33" t="s">
        <v>146</v>
      </c>
      <c r="B300" s="33" t="s">
        <v>171</v>
      </c>
      <c r="C300" s="33">
        <v>8066</v>
      </c>
      <c r="D300" s="33" t="s">
        <v>174</v>
      </c>
      <c r="E300" s="33">
        <v>2014</v>
      </c>
      <c r="F300" s="35"/>
      <c r="G300" s="35">
        <v>608.29999999999995</v>
      </c>
      <c r="H300" s="41">
        <f>P300/(G$300*8760)</f>
        <v>0.71967058243761906</v>
      </c>
      <c r="I300" s="35"/>
      <c r="J300" s="35"/>
      <c r="K300" s="35"/>
      <c r="L300" s="35"/>
      <c r="M300" s="35"/>
      <c r="N300" s="35">
        <v>8583.7800000000007</v>
      </c>
      <c r="O300" s="35">
        <f>V300/P300*1000</f>
        <v>9824.2226497264783</v>
      </c>
      <c r="P300" s="35">
        <v>3834914.39</v>
      </c>
      <c r="Q300" s="36">
        <v>0.1953</v>
      </c>
      <c r="R300" s="36">
        <f>T300*2000/V300</f>
        <v>0.14893903475858192</v>
      </c>
      <c r="S300" s="35">
        <v>3762.194</v>
      </c>
      <c r="T300" s="35">
        <v>2805.643</v>
      </c>
      <c r="U300" s="35">
        <v>3951359.9509999999</v>
      </c>
      <c r="V300" s="34">
        <v>37675052.810000002</v>
      </c>
      <c r="W300" s="33" t="s">
        <v>169</v>
      </c>
      <c r="X300" s="33" t="s">
        <v>142</v>
      </c>
      <c r="Y300" s="33" t="s">
        <v>25</v>
      </c>
      <c r="Z300" s="33" t="s">
        <v>156</v>
      </c>
      <c r="AA300" s="33" t="s">
        <v>35</v>
      </c>
    </row>
    <row r="301" spans="1:27" s="33" customFormat="1" x14ac:dyDescent="0.25">
      <c r="A301" s="33" t="s">
        <v>146</v>
      </c>
      <c r="B301" s="33" t="s">
        <v>171</v>
      </c>
      <c r="C301" s="33">
        <v>8066</v>
      </c>
      <c r="D301" s="33" t="s">
        <v>174</v>
      </c>
      <c r="E301" s="33">
        <v>2015</v>
      </c>
      <c r="F301" s="35"/>
      <c r="G301" s="35"/>
      <c r="H301" s="41">
        <f>P301/(G$300*8760)</f>
        <v>0.5121122099390697</v>
      </c>
      <c r="I301" s="35"/>
      <c r="J301" s="35"/>
      <c r="K301" s="35"/>
      <c r="L301" s="35"/>
      <c r="M301" s="35"/>
      <c r="N301" s="35">
        <v>6342.18</v>
      </c>
      <c r="O301" s="35">
        <f>V301/P301*1000</f>
        <v>9872.0907601465842</v>
      </c>
      <c r="P301" s="35">
        <v>2728896.43</v>
      </c>
      <c r="Q301" s="36">
        <v>0.18690000000000001</v>
      </c>
      <c r="R301" s="36">
        <f>T301*2000/V301</f>
        <v>0.14634152552937962</v>
      </c>
      <c r="S301" s="35">
        <v>2574.3359999999998</v>
      </c>
      <c r="T301" s="35">
        <v>1971.2139999999999</v>
      </c>
      <c r="U301" s="35">
        <v>2825458.3339999998</v>
      </c>
      <c r="V301" s="34">
        <v>26939913.232000001</v>
      </c>
      <c r="W301" s="33" t="s">
        <v>169</v>
      </c>
      <c r="X301" s="33" t="s">
        <v>142</v>
      </c>
      <c r="Y301" s="33" t="s">
        <v>25</v>
      </c>
      <c r="Z301" s="33" t="s">
        <v>156</v>
      </c>
      <c r="AA301" s="33" t="s">
        <v>175</v>
      </c>
    </row>
    <row r="302" spans="1:27" s="33" customFormat="1" x14ac:dyDescent="0.25">
      <c r="A302" s="33" t="s">
        <v>146</v>
      </c>
      <c r="B302" s="33" t="s">
        <v>171</v>
      </c>
      <c r="C302" s="33">
        <v>8066</v>
      </c>
      <c r="D302" s="33" t="s">
        <v>174</v>
      </c>
      <c r="E302" s="33">
        <v>2016</v>
      </c>
      <c r="F302" s="35" t="s">
        <v>172</v>
      </c>
      <c r="G302" s="35"/>
      <c r="H302" s="41">
        <f>P302/(G$300*8760)</f>
        <v>0.53849143544739175</v>
      </c>
      <c r="I302" s="35"/>
      <c r="J302" s="35"/>
      <c r="K302" s="35"/>
      <c r="L302" s="35"/>
      <c r="M302" s="35"/>
      <c r="N302" s="35">
        <v>6536.94</v>
      </c>
      <c r="O302" s="35">
        <f>V302/P302*1000</f>
        <v>9637.4748347567474</v>
      </c>
      <c r="P302" s="35">
        <v>2869463.62</v>
      </c>
      <c r="Q302" s="36">
        <v>5.1499999999999997E-2</v>
      </c>
      <c r="R302" s="36">
        <f>T302*2000/V302</f>
        <v>0.1495347748727083</v>
      </c>
      <c r="S302" s="35">
        <v>697.53700000000003</v>
      </c>
      <c r="T302" s="35">
        <v>2067.6460000000002</v>
      </c>
      <c r="U302" s="35">
        <v>2900368.085</v>
      </c>
      <c r="V302" s="34">
        <v>27654383.427000001</v>
      </c>
      <c r="W302" s="33" t="s">
        <v>169</v>
      </c>
      <c r="X302" s="33" t="s">
        <v>142</v>
      </c>
      <c r="Y302" s="33" t="s">
        <v>25</v>
      </c>
      <c r="Z302" s="33" t="s">
        <v>156</v>
      </c>
      <c r="AA302" s="33" t="s">
        <v>168</v>
      </c>
    </row>
    <row r="303" spans="1:27" s="33" customFormat="1" x14ac:dyDescent="0.25">
      <c r="A303" s="33" t="s">
        <v>146</v>
      </c>
      <c r="B303" s="33" t="s">
        <v>171</v>
      </c>
      <c r="C303" s="33">
        <v>8066</v>
      </c>
      <c r="D303" s="33" t="s">
        <v>174</v>
      </c>
      <c r="E303" s="33">
        <v>2017</v>
      </c>
      <c r="F303" s="35"/>
      <c r="G303" s="35"/>
      <c r="H303" s="41">
        <f>P303/(G$300*8760)</f>
        <v>0.62196376307352552</v>
      </c>
      <c r="I303" s="40"/>
      <c r="J303" s="39"/>
      <c r="K303" s="39"/>
      <c r="L303" s="35"/>
      <c r="M303" s="35"/>
      <c r="N303" s="35">
        <v>8554.56</v>
      </c>
      <c r="O303" s="35">
        <f>V303/P303*1000</f>
        <v>10008.154240540602</v>
      </c>
      <c r="P303" s="35">
        <v>3314263.28</v>
      </c>
      <c r="Q303" s="36">
        <v>5.0099999999999999E-2</v>
      </c>
      <c r="R303" s="36">
        <f>T303*2000/V303</f>
        <v>0.14083937753943868</v>
      </c>
      <c r="S303" s="35">
        <v>824.78300000000002</v>
      </c>
      <c r="T303" s="35">
        <v>2335.797</v>
      </c>
      <c r="U303" s="35">
        <v>3478832.727</v>
      </c>
      <c r="V303" s="34">
        <v>33169658.100000001</v>
      </c>
      <c r="W303" s="33" t="s">
        <v>169</v>
      </c>
      <c r="X303" s="33" t="s">
        <v>142</v>
      </c>
      <c r="Y303" s="33" t="s">
        <v>25</v>
      </c>
      <c r="Z303" s="33" t="s">
        <v>156</v>
      </c>
      <c r="AA303" s="33" t="s">
        <v>168</v>
      </c>
    </row>
    <row r="304" spans="1:27" s="49" customFormat="1" x14ac:dyDescent="0.25">
      <c r="A304" s="49" t="s">
        <v>146</v>
      </c>
      <c r="B304" s="11" t="s">
        <v>171</v>
      </c>
      <c r="C304" s="49">
        <v>8066</v>
      </c>
      <c r="D304" s="53" t="s">
        <v>174</v>
      </c>
      <c r="E304" s="49">
        <v>2018</v>
      </c>
      <c r="H304" s="41">
        <f>P304/(G$300*8760)</f>
        <v>0.6066434602909373</v>
      </c>
      <c r="N304" s="51">
        <v>8485.2999999999993</v>
      </c>
      <c r="O304" s="6">
        <v>9837.9083826298411</v>
      </c>
      <c r="P304" s="6">
        <v>3232625.86</v>
      </c>
      <c r="Q304" s="52">
        <v>4.9599999999999998E-2</v>
      </c>
      <c r="R304" s="52">
        <f>T304*2000/V304</f>
        <v>0.14141798694146249</v>
      </c>
      <c r="S304" s="51">
        <v>794.35900000000004</v>
      </c>
      <c r="T304" s="51">
        <v>2248.7069999999999</v>
      </c>
      <c r="U304" s="51">
        <v>3335422.2429999998</v>
      </c>
      <c r="V304" s="50">
        <v>31802277.046</v>
      </c>
      <c r="W304" s="49" t="s">
        <v>169</v>
      </c>
      <c r="X304" s="49" t="s">
        <v>142</v>
      </c>
      <c r="Z304" s="49" t="s">
        <v>156</v>
      </c>
      <c r="AA304" s="49" t="s">
        <v>168</v>
      </c>
    </row>
    <row r="305" spans="1:27" x14ac:dyDescent="0.25">
      <c r="I305" s="16"/>
      <c r="J305" s="24" t="s">
        <v>56</v>
      </c>
      <c r="K305" s="24" t="s">
        <v>56</v>
      </c>
      <c r="O305" s="5" t="s">
        <v>58</v>
      </c>
      <c r="Q305" s="5" t="s">
        <v>58</v>
      </c>
      <c r="R305" s="5" t="s">
        <v>58</v>
      </c>
    </row>
    <row r="306" spans="1:27" x14ac:dyDescent="0.25">
      <c r="H306" s="25" t="s">
        <v>45</v>
      </c>
      <c r="I306" s="5">
        <f>G300*8760*0.85</f>
        <v>4529401.8</v>
      </c>
      <c r="J306" s="8">
        <f>Q306</f>
        <v>5.04E-2</v>
      </c>
      <c r="K306" s="8">
        <f>R306</f>
        <v>0.14393071311786984</v>
      </c>
      <c r="L306" s="6">
        <f>O306*I306/1000*J306/2000</f>
        <v>1121.7594161113441</v>
      </c>
      <c r="M306" s="6">
        <f>O306*I306/1000*K306/2000</f>
        <v>3203.4847759442669</v>
      </c>
      <c r="O306" s="5">
        <f>AVERAGE(O302:O304)</f>
        <v>9827.8458193090646</v>
      </c>
      <c r="Q306" s="12">
        <f>AVERAGE(Q302:Q304)</f>
        <v>5.04E-2</v>
      </c>
      <c r="R306" s="12">
        <f>AVERAGE(R302:R304)</f>
        <v>0.14393071311786984</v>
      </c>
      <c r="V306" s="13"/>
    </row>
    <row r="307" spans="1:27" x14ac:dyDescent="0.25">
      <c r="G307" s="26"/>
      <c r="H307" s="27" t="s">
        <v>57</v>
      </c>
      <c r="I307" s="5">
        <f>P303</f>
        <v>3314263.28</v>
      </c>
      <c r="J307" s="8">
        <f>Q306</f>
        <v>5.04E-2</v>
      </c>
      <c r="K307" s="8">
        <f>R306</f>
        <v>0.14393071311786984</v>
      </c>
      <c r="L307" s="6">
        <f>O306*I307*J307/2000000</f>
        <v>820.81612671502614</v>
      </c>
      <c r="M307" s="6">
        <f>O306*I307*K307/2000000</f>
        <v>2344.0605249353475</v>
      </c>
      <c r="V307" s="13"/>
    </row>
    <row r="308" spans="1:27" s="17" customFormat="1" ht="9" customHeight="1" x14ac:dyDescent="0.25">
      <c r="F308" s="18"/>
      <c r="G308" s="19"/>
      <c r="H308" s="20"/>
      <c r="I308" s="18"/>
      <c r="J308" s="21"/>
      <c r="K308" s="21"/>
      <c r="L308" s="19"/>
      <c r="M308" s="19"/>
      <c r="N308" s="19"/>
      <c r="O308" s="19"/>
      <c r="P308" s="19"/>
      <c r="Q308" s="22"/>
      <c r="R308" s="19"/>
      <c r="S308" s="19"/>
      <c r="T308" s="19"/>
      <c r="U308" s="19"/>
      <c r="V308" s="23"/>
    </row>
    <row r="309" spans="1:27" s="33" customFormat="1" x14ac:dyDescent="0.25">
      <c r="A309" s="33" t="s">
        <v>146</v>
      </c>
      <c r="B309" s="33" t="s">
        <v>171</v>
      </c>
      <c r="C309" s="33">
        <v>8066</v>
      </c>
      <c r="D309" s="33" t="s">
        <v>170</v>
      </c>
      <c r="E309" s="33">
        <v>2014</v>
      </c>
      <c r="F309" s="35"/>
      <c r="G309" s="35">
        <v>608.29999999999995</v>
      </c>
      <c r="H309" s="41">
        <f>P309/(G$309*8760)</f>
        <v>0.72049036839699232</v>
      </c>
      <c r="I309" s="35"/>
      <c r="J309" s="35"/>
      <c r="K309" s="35"/>
      <c r="L309" s="35"/>
      <c r="M309" s="35"/>
      <c r="N309" s="35">
        <v>8550.98</v>
      </c>
      <c r="O309" s="35">
        <f>V309/P309*1000</f>
        <v>8731.101719131244</v>
      </c>
      <c r="P309" s="35">
        <v>3839282.79</v>
      </c>
      <c r="Q309" s="36">
        <v>0.19889999999999999</v>
      </c>
      <c r="R309" s="36">
        <f>T309*2000/V309</f>
        <v>0.14899456711565318</v>
      </c>
      <c r="S309" s="35">
        <v>3446.357</v>
      </c>
      <c r="T309" s="35">
        <v>2497.2359999999999</v>
      </c>
      <c r="U309" s="35">
        <v>3515699.1349999998</v>
      </c>
      <c r="V309" s="34">
        <v>33521168.568</v>
      </c>
      <c r="W309" s="33" t="s">
        <v>169</v>
      </c>
      <c r="X309" s="33" t="s">
        <v>142</v>
      </c>
      <c r="Y309" s="33" t="s">
        <v>25</v>
      </c>
      <c r="Z309" s="33" t="s">
        <v>156</v>
      </c>
      <c r="AA309" s="33" t="s">
        <v>35</v>
      </c>
    </row>
    <row r="310" spans="1:27" s="33" customFormat="1" x14ac:dyDescent="0.25">
      <c r="A310" s="33" t="s">
        <v>146</v>
      </c>
      <c r="B310" s="33" t="s">
        <v>171</v>
      </c>
      <c r="C310" s="33">
        <v>8066</v>
      </c>
      <c r="D310" s="33" t="s">
        <v>170</v>
      </c>
      <c r="E310" s="33">
        <v>2015</v>
      </c>
      <c r="F310" s="35"/>
      <c r="G310" s="35"/>
      <c r="H310" s="41">
        <f>P310/(G$309*8760)</f>
        <v>0.72586067579608415</v>
      </c>
      <c r="I310" s="35"/>
      <c r="J310" s="35"/>
      <c r="K310" s="35"/>
      <c r="L310" s="35"/>
      <c r="M310" s="35"/>
      <c r="N310" s="35">
        <v>8551.1299999999992</v>
      </c>
      <c r="O310" s="35">
        <f>V310/P310*1000</f>
        <v>9591.7220837162422</v>
      </c>
      <c r="P310" s="35">
        <v>3867899.59</v>
      </c>
      <c r="Q310" s="36">
        <v>0.1983</v>
      </c>
      <c r="R310" s="36">
        <f>T310*2000/V310</f>
        <v>0.1412553024385915</v>
      </c>
      <c r="S310" s="35">
        <v>3776.5749999999998</v>
      </c>
      <c r="T310" s="35">
        <v>2620.2730000000001</v>
      </c>
      <c r="U310" s="35">
        <v>3891030.2140000002</v>
      </c>
      <c r="V310" s="34">
        <v>37099817.914999999</v>
      </c>
      <c r="W310" s="33" t="s">
        <v>169</v>
      </c>
      <c r="X310" s="33" t="s">
        <v>142</v>
      </c>
      <c r="Y310" s="33" t="s">
        <v>25</v>
      </c>
      <c r="Z310" s="33" t="s">
        <v>156</v>
      </c>
      <c r="AA310" s="33" t="s">
        <v>35</v>
      </c>
    </row>
    <row r="311" spans="1:27" s="33" customFormat="1" x14ac:dyDescent="0.25">
      <c r="A311" s="33" t="s">
        <v>146</v>
      </c>
      <c r="B311" s="33" t="s">
        <v>171</v>
      </c>
      <c r="C311" s="33">
        <v>8066</v>
      </c>
      <c r="D311" s="33" t="s">
        <v>170</v>
      </c>
      <c r="E311" s="33">
        <v>2016</v>
      </c>
      <c r="F311" s="35"/>
      <c r="G311" s="35"/>
      <c r="H311" s="41">
        <f>P311/(G$309*8760)</f>
        <v>0.51431169431689627</v>
      </c>
      <c r="I311" s="35"/>
      <c r="J311" s="35"/>
      <c r="K311" s="35"/>
      <c r="L311" s="35"/>
      <c r="M311" s="35"/>
      <c r="N311" s="35">
        <v>7091.53</v>
      </c>
      <c r="O311" s="35">
        <f>V311/P311*1000</f>
        <v>10494.965400927771</v>
      </c>
      <c r="P311" s="35">
        <v>2740616.84</v>
      </c>
      <c r="Q311" s="36">
        <v>0.16589999999999999</v>
      </c>
      <c r="R311" s="36">
        <f>T311*2000/V311</f>
        <v>0.14365372615318184</v>
      </c>
      <c r="S311" s="35">
        <v>2429.498</v>
      </c>
      <c r="T311" s="35">
        <v>2065.933</v>
      </c>
      <c r="U311" s="35">
        <v>3016617.14</v>
      </c>
      <c r="V311" s="34">
        <v>28762678.912999999</v>
      </c>
      <c r="W311" s="33" t="s">
        <v>169</v>
      </c>
      <c r="X311" s="33" t="s">
        <v>142</v>
      </c>
      <c r="Y311" s="33" t="s">
        <v>25</v>
      </c>
      <c r="Z311" s="33" t="s">
        <v>156</v>
      </c>
      <c r="AA311" s="33" t="s">
        <v>173</v>
      </c>
    </row>
    <row r="312" spans="1:27" s="33" customFormat="1" x14ac:dyDescent="0.25">
      <c r="A312" s="33" t="s">
        <v>146</v>
      </c>
      <c r="B312" s="33" t="s">
        <v>171</v>
      </c>
      <c r="C312" s="33">
        <v>8066</v>
      </c>
      <c r="D312" s="33" t="s">
        <v>170</v>
      </c>
      <c r="E312" s="33">
        <v>2017</v>
      </c>
      <c r="F312" s="35" t="s">
        <v>172</v>
      </c>
      <c r="G312" s="35"/>
      <c r="H312" s="41">
        <f>P312/(G$309*8760)</f>
        <v>0.63143386539476365</v>
      </c>
      <c r="I312" s="40"/>
      <c r="J312" s="39"/>
      <c r="K312" s="39"/>
      <c r="L312" s="35"/>
      <c r="M312" s="35"/>
      <c r="N312" s="35">
        <v>8549.48</v>
      </c>
      <c r="O312" s="35">
        <f>V312/P312*1000</f>
        <v>9832.0147595702638</v>
      </c>
      <c r="P312" s="35">
        <v>3364726.69</v>
      </c>
      <c r="Q312" s="36">
        <v>4.9099999999999998E-2</v>
      </c>
      <c r="R312" s="36">
        <f>T312*2000/V312</f>
        <v>0.14369028161308922</v>
      </c>
      <c r="S312" s="35">
        <v>812.37099999999998</v>
      </c>
      <c r="T312" s="35">
        <v>2376.7840000000001</v>
      </c>
      <c r="U312" s="35">
        <v>3469648.5260000001</v>
      </c>
      <c r="V312" s="34">
        <v>33082042.478</v>
      </c>
      <c r="W312" s="33" t="s">
        <v>169</v>
      </c>
      <c r="X312" s="33" t="s">
        <v>142</v>
      </c>
      <c r="Y312" s="33" t="s">
        <v>25</v>
      </c>
      <c r="Z312" s="33" t="s">
        <v>156</v>
      </c>
      <c r="AA312" s="33" t="s">
        <v>168</v>
      </c>
    </row>
    <row r="313" spans="1:27" s="49" customFormat="1" x14ac:dyDescent="0.25">
      <c r="A313" s="49" t="s">
        <v>146</v>
      </c>
      <c r="B313" s="11" t="s">
        <v>171</v>
      </c>
      <c r="C313" s="49">
        <v>8066</v>
      </c>
      <c r="D313" s="53" t="s">
        <v>170</v>
      </c>
      <c r="E313" s="49">
        <v>2018</v>
      </c>
      <c r="H313" s="41">
        <f>P313/(G$309*8760)</f>
        <v>0.58993064360066272</v>
      </c>
      <c r="N313" s="51">
        <v>8451.66</v>
      </c>
      <c r="O313" s="6">
        <v>9604.9978639877681</v>
      </c>
      <c r="P313" s="6">
        <v>3143568.14</v>
      </c>
      <c r="Q313" s="52">
        <v>4.9500000000000002E-2</v>
      </c>
      <c r="R313" s="52">
        <f>T313*2000/V313</f>
        <v>0.13908825695618879</v>
      </c>
      <c r="S313" s="51">
        <v>744.51400000000001</v>
      </c>
      <c r="T313" s="51">
        <v>2099.8130000000001</v>
      </c>
      <c r="U313" s="51">
        <v>3166741.3149999999</v>
      </c>
      <c r="V313" s="50">
        <v>30193965.27</v>
      </c>
      <c r="W313" s="49" t="s">
        <v>169</v>
      </c>
      <c r="X313" s="49" t="s">
        <v>142</v>
      </c>
      <c r="Z313" s="49" t="s">
        <v>156</v>
      </c>
      <c r="AA313" s="49" t="s">
        <v>168</v>
      </c>
    </row>
    <row r="314" spans="1:27" x14ac:dyDescent="0.25">
      <c r="I314" s="16"/>
      <c r="J314" s="24">
        <v>2018</v>
      </c>
      <c r="K314" s="24" t="s">
        <v>56</v>
      </c>
      <c r="O314" s="5" t="s">
        <v>58</v>
      </c>
      <c r="Q314" s="5"/>
      <c r="R314" s="5" t="s">
        <v>58</v>
      </c>
    </row>
    <row r="315" spans="1:27" x14ac:dyDescent="0.25">
      <c r="H315" s="25" t="s">
        <v>45</v>
      </c>
      <c r="I315" s="5">
        <f>G309*8760*0.85</f>
        <v>4529401.8</v>
      </c>
      <c r="J315" s="52">
        <v>4.9500000000000002E-2</v>
      </c>
      <c r="K315" s="8">
        <f>R315</f>
        <v>0.14214408824081995</v>
      </c>
      <c r="L315" s="6">
        <f>O315*I315/1000*J315/2000</f>
        <v>1118.4851299187483</v>
      </c>
      <c r="M315" s="6">
        <f>O315*I315/1000*K315/2000</f>
        <v>3211.8393738023333</v>
      </c>
      <c r="O315" s="5">
        <f>AVERAGE(O311:O313)</f>
        <v>9977.3260081619355</v>
      </c>
      <c r="Q315" s="12"/>
      <c r="R315" s="12">
        <f>AVERAGE(R311:R313)</f>
        <v>0.14214408824081995</v>
      </c>
      <c r="V315" s="13"/>
    </row>
    <row r="316" spans="1:27" x14ac:dyDescent="0.25">
      <c r="G316" s="26"/>
      <c r="H316" s="27" t="s">
        <v>57</v>
      </c>
      <c r="I316" s="5">
        <f>P312</f>
        <v>3364726.69</v>
      </c>
      <c r="J316" s="52">
        <v>4.9500000000000002E-2</v>
      </c>
      <c r="K316" s="8">
        <f>R315</f>
        <v>0.14214408824081995</v>
      </c>
      <c r="L316" s="6">
        <f>O315*I316*J316/2000000</f>
        <v>830.88163408371724</v>
      </c>
      <c r="M316" s="6">
        <f>O315*I316*K316/2000000</f>
        <v>2385.9578245024763</v>
      </c>
      <c r="V316" s="13"/>
    </row>
    <row r="317" spans="1:27" s="17" customFormat="1" ht="9" customHeight="1" x14ac:dyDescent="0.25">
      <c r="F317" s="18"/>
      <c r="G317" s="19"/>
      <c r="H317" s="20"/>
      <c r="I317" s="18"/>
      <c r="J317" s="21"/>
      <c r="K317" s="21"/>
      <c r="L317" s="19"/>
      <c r="M317" s="19"/>
      <c r="N317" s="19"/>
      <c r="O317" s="19"/>
      <c r="P317" s="19"/>
      <c r="Q317" s="22"/>
      <c r="R317" s="19"/>
      <c r="S317" s="19"/>
      <c r="T317" s="19"/>
      <c r="U317" s="19"/>
      <c r="V317" s="23"/>
    </row>
    <row r="318" spans="1:27" s="33" customFormat="1" x14ac:dyDescent="0.25">
      <c r="A318" s="33" t="s">
        <v>146</v>
      </c>
      <c r="B318" s="33" t="s">
        <v>162</v>
      </c>
      <c r="C318" s="33">
        <v>6204</v>
      </c>
      <c r="D318" s="33">
        <v>1</v>
      </c>
      <c r="E318" s="33">
        <v>2014</v>
      </c>
      <c r="F318" s="35"/>
      <c r="G318" s="35">
        <v>570</v>
      </c>
      <c r="H318" s="41">
        <f>P318/(G$318*8760)</f>
        <v>0.86062263678602902</v>
      </c>
      <c r="I318" s="35"/>
      <c r="J318" s="35"/>
      <c r="K318" s="35"/>
      <c r="L318" s="35"/>
      <c r="M318" s="35"/>
      <c r="N318" s="35">
        <v>8221.98</v>
      </c>
      <c r="O318" s="35">
        <f>V318/P318*1000</f>
        <v>11013.170562983845</v>
      </c>
      <c r="P318" s="35">
        <v>4297260.95</v>
      </c>
      <c r="Q318" s="36">
        <v>0.15859999999999999</v>
      </c>
      <c r="R318" s="36">
        <f>T318*2000/V318</f>
        <v>0.12004931414890417</v>
      </c>
      <c r="S318" s="35">
        <v>3806.424</v>
      </c>
      <c r="T318" s="35">
        <v>2840.7550000000001</v>
      </c>
      <c r="U318" s="35">
        <v>4963596.9960000003</v>
      </c>
      <c r="V318" s="34">
        <v>47326467.795999996</v>
      </c>
      <c r="W318" s="33" t="s">
        <v>161</v>
      </c>
      <c r="X318" s="33" t="s">
        <v>160</v>
      </c>
      <c r="Y318" s="33" t="s">
        <v>19</v>
      </c>
      <c r="Z318" s="33" t="s">
        <v>28</v>
      </c>
      <c r="AA318" s="33" t="s">
        <v>163</v>
      </c>
    </row>
    <row r="319" spans="1:27" s="33" customFormat="1" x14ac:dyDescent="0.25">
      <c r="A319" s="33" t="s">
        <v>146</v>
      </c>
      <c r="B319" s="33" t="s">
        <v>162</v>
      </c>
      <c r="C319" s="33">
        <v>6204</v>
      </c>
      <c r="D319" s="33">
        <v>1</v>
      </c>
      <c r="E319" s="33">
        <v>2015</v>
      </c>
      <c r="F319" s="35"/>
      <c r="G319" s="35"/>
      <c r="H319" s="41">
        <f>P319/(G$318*8760)</f>
        <v>0.564814796122727</v>
      </c>
      <c r="I319" s="35"/>
      <c r="J319" s="35"/>
      <c r="K319" s="35"/>
      <c r="L319" s="35"/>
      <c r="M319" s="35"/>
      <c r="N319" s="35">
        <v>5888.18</v>
      </c>
      <c r="O319" s="35">
        <f>V319/P319*1000</f>
        <v>11262.258077278742</v>
      </c>
      <c r="P319" s="35">
        <v>2820233.24</v>
      </c>
      <c r="Q319" s="36">
        <v>0.15840000000000001</v>
      </c>
      <c r="R319" s="36">
        <f>T319*2000/V319</f>
        <v>0.10716217957411256</v>
      </c>
      <c r="S319" s="35">
        <v>2576.9279999999999</v>
      </c>
      <c r="T319" s="35">
        <v>1701.8530000000001</v>
      </c>
      <c r="U319" s="35">
        <v>3331219.645</v>
      </c>
      <c r="V319" s="34">
        <v>31762194.587000001</v>
      </c>
      <c r="W319" s="33" t="s">
        <v>161</v>
      </c>
      <c r="X319" s="33" t="s">
        <v>160</v>
      </c>
      <c r="Y319" s="33" t="s">
        <v>19</v>
      </c>
      <c r="Z319" s="33" t="s">
        <v>28</v>
      </c>
      <c r="AA319" s="33" t="s">
        <v>163</v>
      </c>
    </row>
    <row r="320" spans="1:27" s="33" customFormat="1" x14ac:dyDescent="0.25">
      <c r="A320" s="33" t="s">
        <v>146</v>
      </c>
      <c r="B320" s="33" t="s">
        <v>162</v>
      </c>
      <c r="C320" s="33">
        <v>6204</v>
      </c>
      <c r="D320" s="33">
        <v>1</v>
      </c>
      <c r="E320" s="33">
        <v>2016</v>
      </c>
      <c r="F320" s="35"/>
      <c r="G320" s="35"/>
      <c r="H320" s="41">
        <f>P320/(G$318*8760)</f>
        <v>0.66981529079548185</v>
      </c>
      <c r="I320" s="35"/>
      <c r="J320" s="35"/>
      <c r="K320" s="35"/>
      <c r="L320" s="35"/>
      <c r="M320" s="35"/>
      <c r="N320" s="35">
        <v>7676.28</v>
      </c>
      <c r="O320" s="35">
        <f>V320/P320*1000</f>
        <v>11267.559001134425</v>
      </c>
      <c r="P320" s="35">
        <v>3344521.71</v>
      </c>
      <c r="Q320" s="36">
        <v>0.15110000000000001</v>
      </c>
      <c r="R320" s="36">
        <f>T320*2000/V320</f>
        <v>8.8574653334469747E-2</v>
      </c>
      <c r="S320" s="35">
        <v>2915.241</v>
      </c>
      <c r="T320" s="35">
        <v>1668.95</v>
      </c>
      <c r="U320" s="35">
        <v>3952358.6230000001</v>
      </c>
      <c r="V320" s="34">
        <v>37684595.697999999</v>
      </c>
      <c r="W320" s="33" t="s">
        <v>161</v>
      </c>
      <c r="X320" s="33" t="s">
        <v>160</v>
      </c>
      <c r="Y320" s="33" t="s">
        <v>19</v>
      </c>
      <c r="Z320" s="33" t="s">
        <v>28</v>
      </c>
      <c r="AA320" s="33" t="s">
        <v>163</v>
      </c>
    </row>
    <row r="321" spans="1:27" s="33" customFormat="1" x14ac:dyDescent="0.25">
      <c r="A321" s="33" t="s">
        <v>146</v>
      </c>
      <c r="B321" s="33" t="s">
        <v>162</v>
      </c>
      <c r="C321" s="33">
        <v>6204</v>
      </c>
      <c r="D321" s="33">
        <v>1</v>
      </c>
      <c r="E321" s="33">
        <v>2017</v>
      </c>
      <c r="F321" s="55" t="s">
        <v>167</v>
      </c>
      <c r="G321" s="35"/>
      <c r="H321" s="41">
        <f>P321/(G$318*8760)</f>
        <v>0.59338969398381802</v>
      </c>
      <c r="I321" s="40"/>
      <c r="J321" s="39"/>
      <c r="K321" s="39"/>
      <c r="L321" s="35"/>
      <c r="M321" s="35"/>
      <c r="N321" s="35">
        <v>6735.59</v>
      </c>
      <c r="O321" s="35">
        <f>V321/P321*1000</f>
        <v>10977.807024141801</v>
      </c>
      <c r="P321" s="35">
        <v>2962913.42</v>
      </c>
      <c r="Q321" s="36">
        <v>0.15029999999999999</v>
      </c>
      <c r="R321" s="36">
        <f>T321*2000/V321</f>
        <v>9.6569877186006625E-2</v>
      </c>
      <c r="S321" s="35">
        <v>2523.3420000000001</v>
      </c>
      <c r="T321" s="35">
        <v>1570.53</v>
      </c>
      <c r="U321" s="35">
        <v>3411356.0729999999</v>
      </c>
      <c r="V321" s="34">
        <v>32526291.754000001</v>
      </c>
      <c r="W321" s="33" t="s">
        <v>161</v>
      </c>
      <c r="X321" s="33" t="s">
        <v>160</v>
      </c>
      <c r="Y321" s="33" t="s">
        <v>19</v>
      </c>
      <c r="Z321" s="33" t="s">
        <v>28</v>
      </c>
      <c r="AA321" s="33" t="s">
        <v>163</v>
      </c>
    </row>
    <row r="322" spans="1:27" s="49" customFormat="1" x14ac:dyDescent="0.25">
      <c r="A322" s="49" t="s">
        <v>146</v>
      </c>
      <c r="B322" s="11" t="s">
        <v>162</v>
      </c>
      <c r="C322" s="49">
        <v>6204</v>
      </c>
      <c r="D322" s="53">
        <v>1</v>
      </c>
      <c r="E322" s="49">
        <v>2018</v>
      </c>
      <c r="H322" s="41">
        <f>P322/(G$318*8760)</f>
        <v>0.59912668028518778</v>
      </c>
      <c r="N322" s="51">
        <v>7061.01</v>
      </c>
      <c r="O322" s="6">
        <v>11206.542338551773</v>
      </c>
      <c r="P322" s="6">
        <v>2991559.34</v>
      </c>
      <c r="Q322" s="52">
        <v>0.1444</v>
      </c>
      <c r="R322" s="52">
        <f>T322*2000/V322</f>
        <v>9.8989363060080715E-2</v>
      </c>
      <c r="S322" s="51">
        <v>2455.5650000000001</v>
      </c>
      <c r="T322" s="51">
        <v>1659.3109999999999</v>
      </c>
      <c r="U322" s="51">
        <v>3516103.0559999999</v>
      </c>
      <c r="V322" s="50">
        <v>33525036.401999999</v>
      </c>
      <c r="W322" s="49" t="s">
        <v>161</v>
      </c>
      <c r="X322" s="49" t="s">
        <v>160</v>
      </c>
      <c r="Z322" s="49" t="s">
        <v>28</v>
      </c>
      <c r="AA322" s="49" t="s">
        <v>163</v>
      </c>
    </row>
    <row r="323" spans="1:27" x14ac:dyDescent="0.25">
      <c r="I323" s="16"/>
      <c r="J323" s="24" t="s">
        <v>165</v>
      </c>
      <c r="K323" s="24" t="s">
        <v>56</v>
      </c>
      <c r="O323" s="5" t="s">
        <v>58</v>
      </c>
      <c r="Q323" s="5"/>
      <c r="R323" s="5" t="s">
        <v>58</v>
      </c>
    </row>
    <row r="324" spans="1:27" x14ac:dyDescent="0.25">
      <c r="H324" s="25" t="s">
        <v>45</v>
      </c>
      <c r="I324" s="5">
        <f>G318*8760*0.85</f>
        <v>4244220</v>
      </c>
      <c r="J324" s="8">
        <v>0.06</v>
      </c>
      <c r="K324" s="8">
        <f>R324</f>
        <v>9.4711297860185686E-2</v>
      </c>
      <c r="L324" s="6">
        <f>O324*I324/1000*J324/2000</f>
        <v>1419.7725851592609</v>
      </c>
      <c r="M324" s="6">
        <f>O324*I324/1000*K324/2000</f>
        <v>2241.1417367790768</v>
      </c>
      <c r="O324" s="5">
        <f>AVERAGE(O320:O322)</f>
        <v>11150.636121276</v>
      </c>
      <c r="Q324" s="12"/>
      <c r="R324" s="12">
        <f>AVERAGE(R320:R322)</f>
        <v>9.4711297860185686E-2</v>
      </c>
      <c r="V324" s="13"/>
    </row>
    <row r="325" spans="1:27" x14ac:dyDescent="0.25">
      <c r="G325" s="26"/>
      <c r="H325" s="27" t="s">
        <v>57</v>
      </c>
      <c r="I325" s="5">
        <f>P320</f>
        <v>3344521.71</v>
      </c>
      <c r="J325" s="8">
        <v>0.06</v>
      </c>
      <c r="K325" s="8">
        <f>R324</f>
        <v>9.4711297860185686E-2</v>
      </c>
      <c r="L325" s="6">
        <f>O324*I325*J325/2000000</f>
        <v>1118.8063376375333</v>
      </c>
      <c r="M325" s="6">
        <f>O324*I325*K325/2000000</f>
        <v>1766.0600048641982</v>
      </c>
      <c r="V325" s="13"/>
    </row>
    <row r="326" spans="1:27" s="17" customFormat="1" ht="9" customHeight="1" x14ac:dyDescent="0.25">
      <c r="F326" s="18"/>
      <c r="G326" s="19"/>
      <c r="H326" s="20"/>
      <c r="I326" s="18"/>
      <c r="J326" s="21"/>
      <c r="K326" s="21"/>
      <c r="L326" s="19"/>
      <c r="M326" s="19"/>
      <c r="N326" s="19"/>
      <c r="O326" s="19"/>
      <c r="P326" s="19"/>
      <c r="Q326" s="22"/>
      <c r="R326" s="19"/>
      <c r="S326" s="19"/>
      <c r="T326" s="19"/>
      <c r="U326" s="19"/>
      <c r="V326" s="23"/>
    </row>
    <row r="327" spans="1:27" s="33" customFormat="1" x14ac:dyDescent="0.25">
      <c r="A327" s="33" t="s">
        <v>146</v>
      </c>
      <c r="B327" s="33" t="s">
        <v>162</v>
      </c>
      <c r="C327" s="33">
        <v>6204</v>
      </c>
      <c r="D327" s="33">
        <v>2</v>
      </c>
      <c r="E327" s="33">
        <v>2014</v>
      </c>
      <c r="F327" s="35"/>
      <c r="G327" s="35">
        <v>570</v>
      </c>
      <c r="H327" s="41">
        <f>P327/(G$327*8760)</f>
        <v>0.70801568332932796</v>
      </c>
      <c r="I327" s="35"/>
      <c r="J327" s="35"/>
      <c r="K327" s="35"/>
      <c r="L327" s="35"/>
      <c r="M327" s="35"/>
      <c r="N327" s="35">
        <v>6289.81</v>
      </c>
      <c r="O327" s="35">
        <f>V327/P327*1000</f>
        <v>9800.1891400520635</v>
      </c>
      <c r="P327" s="35">
        <v>3535263.91</v>
      </c>
      <c r="Q327" s="36">
        <v>0.1605</v>
      </c>
      <c r="R327" s="36">
        <f>T327*2000/V327</f>
        <v>0.12577370924410219</v>
      </c>
      <c r="S327" s="35">
        <v>2801.14</v>
      </c>
      <c r="T327" s="35">
        <v>2178.7939999999999</v>
      </c>
      <c r="U327" s="35">
        <v>3633696.5809999998</v>
      </c>
      <c r="V327" s="34">
        <v>34646254.978</v>
      </c>
      <c r="W327" s="33" t="s">
        <v>161</v>
      </c>
      <c r="X327" s="33" t="s">
        <v>160</v>
      </c>
      <c r="Y327" s="33" t="s">
        <v>19</v>
      </c>
      <c r="Z327" s="33" t="s">
        <v>28</v>
      </c>
      <c r="AA327" s="33" t="s">
        <v>163</v>
      </c>
    </row>
    <row r="328" spans="1:27" s="33" customFormat="1" x14ac:dyDescent="0.25">
      <c r="A328" s="33" t="s">
        <v>146</v>
      </c>
      <c r="B328" s="33" t="s">
        <v>162</v>
      </c>
      <c r="C328" s="33">
        <v>6204</v>
      </c>
      <c r="D328" s="33">
        <v>2</v>
      </c>
      <c r="E328" s="33">
        <v>2015</v>
      </c>
      <c r="F328" s="35"/>
      <c r="G328" s="35"/>
      <c r="H328" s="41">
        <f>P328/(G$327*8760)</f>
        <v>0.86704821357045581</v>
      </c>
      <c r="I328" s="35"/>
      <c r="J328" s="35"/>
      <c r="K328" s="35"/>
      <c r="L328" s="35"/>
      <c r="M328" s="35"/>
      <c r="N328" s="35">
        <v>7812.73</v>
      </c>
      <c r="O328" s="35">
        <f>V328/P328*1000</f>
        <v>10430.965313613229</v>
      </c>
      <c r="P328" s="35">
        <v>4329345.1399999997</v>
      </c>
      <c r="Q328" s="36">
        <v>0.14929999999999999</v>
      </c>
      <c r="R328" s="36">
        <f>T328*2000/V328</f>
        <v>0.10785998681045471</v>
      </c>
      <c r="S328" s="35">
        <v>3388.9630000000002</v>
      </c>
      <c r="T328" s="35">
        <v>2435.4380000000001</v>
      </c>
      <c r="U328" s="35">
        <v>4736302.8430000003</v>
      </c>
      <c r="V328" s="34">
        <v>45159248.986000001</v>
      </c>
      <c r="W328" s="33" t="s">
        <v>161</v>
      </c>
      <c r="X328" s="33" t="s">
        <v>160</v>
      </c>
      <c r="Y328" s="33" t="s">
        <v>19</v>
      </c>
      <c r="Z328" s="33" t="s">
        <v>28</v>
      </c>
      <c r="AA328" s="33" t="s">
        <v>163</v>
      </c>
    </row>
    <row r="329" spans="1:27" s="33" customFormat="1" x14ac:dyDescent="0.25">
      <c r="A329" s="33" t="s">
        <v>146</v>
      </c>
      <c r="B329" s="33" t="s">
        <v>162</v>
      </c>
      <c r="C329" s="33">
        <v>6204</v>
      </c>
      <c r="D329" s="33">
        <v>2</v>
      </c>
      <c r="E329" s="33">
        <v>2016</v>
      </c>
      <c r="F329" s="35"/>
      <c r="G329" s="35"/>
      <c r="H329" s="41">
        <f>P329/(G$327*8760)</f>
        <v>0.69682310141792836</v>
      </c>
      <c r="I329" s="35"/>
      <c r="J329" s="35"/>
      <c r="K329" s="35"/>
      <c r="L329" s="35"/>
      <c r="M329" s="35"/>
      <c r="N329" s="35">
        <v>7439.38</v>
      </c>
      <c r="O329" s="35">
        <f>V329/P329*1000</f>
        <v>10053.344030018063</v>
      </c>
      <c r="P329" s="35">
        <v>3479377.11</v>
      </c>
      <c r="Q329" s="36">
        <v>0.15110000000000001</v>
      </c>
      <c r="R329" s="36">
        <f>T329*2000/V329</f>
        <v>7.5857901767592564E-2</v>
      </c>
      <c r="S329" s="35">
        <v>2673.143</v>
      </c>
      <c r="T329" s="35">
        <v>1326.731</v>
      </c>
      <c r="U329" s="35">
        <v>3668635.6490000002</v>
      </c>
      <c r="V329" s="34">
        <v>34979375.097000003</v>
      </c>
      <c r="W329" s="33" t="s">
        <v>161</v>
      </c>
      <c r="X329" s="33" t="s">
        <v>160</v>
      </c>
      <c r="Y329" s="33" t="s">
        <v>19</v>
      </c>
      <c r="Z329" s="33" t="s">
        <v>28</v>
      </c>
      <c r="AA329" s="33" t="s">
        <v>163</v>
      </c>
    </row>
    <row r="330" spans="1:27" s="33" customFormat="1" x14ac:dyDescent="0.25">
      <c r="A330" s="33" t="s">
        <v>146</v>
      </c>
      <c r="B330" s="33" t="s">
        <v>162</v>
      </c>
      <c r="C330" s="33">
        <v>6204</v>
      </c>
      <c r="D330" s="33">
        <v>2</v>
      </c>
      <c r="E330" s="33">
        <v>2017</v>
      </c>
      <c r="F330" s="55" t="s">
        <v>164</v>
      </c>
      <c r="G330" s="35"/>
      <c r="H330" s="41">
        <f>P330/(G$327*8760)</f>
        <v>0.85878932748538017</v>
      </c>
      <c r="I330" s="40"/>
      <c r="J330" s="39"/>
      <c r="K330" s="39"/>
      <c r="L330" s="35"/>
      <c r="M330" s="35"/>
      <c r="N330" s="35">
        <v>8504.2099999999991</v>
      </c>
      <c r="O330" s="35">
        <f>V330/P330*1000</f>
        <v>9911.8714480639792</v>
      </c>
      <c r="P330" s="35">
        <v>4288106.87</v>
      </c>
      <c r="Q330" s="36">
        <v>0.15459999999999999</v>
      </c>
      <c r="R330" s="36">
        <f>T330*2000/V330</f>
        <v>0.10118432582665139</v>
      </c>
      <c r="S330" s="35">
        <v>3300.877</v>
      </c>
      <c r="T330" s="35">
        <v>2150.3270000000002</v>
      </c>
      <c r="U330" s="35">
        <v>4457730.2350000003</v>
      </c>
      <c r="V330" s="34">
        <v>42503164.050999999</v>
      </c>
      <c r="W330" s="33" t="s">
        <v>161</v>
      </c>
      <c r="X330" s="33" t="s">
        <v>160</v>
      </c>
      <c r="Y330" s="33" t="s">
        <v>19</v>
      </c>
      <c r="Z330" s="33" t="s">
        <v>28</v>
      </c>
      <c r="AA330" s="33" t="s">
        <v>163</v>
      </c>
    </row>
    <row r="331" spans="1:27" s="49" customFormat="1" x14ac:dyDescent="0.25">
      <c r="A331" s="49" t="s">
        <v>146</v>
      </c>
      <c r="B331" s="11" t="s">
        <v>162</v>
      </c>
      <c r="C331" s="49">
        <v>6204</v>
      </c>
      <c r="D331" s="53">
        <v>2</v>
      </c>
      <c r="E331" s="49">
        <v>2018</v>
      </c>
      <c r="H331" s="41">
        <f>P331/(G$327*8760)</f>
        <v>0.78607790795481858</v>
      </c>
      <c r="N331" s="51">
        <v>7547.89</v>
      </c>
      <c r="O331" s="6">
        <v>9833.2495977159961</v>
      </c>
      <c r="P331" s="6">
        <v>3925044.21</v>
      </c>
      <c r="Q331" s="52">
        <v>0.15210000000000001</v>
      </c>
      <c r="R331" s="52">
        <f>T331*2000/V331</f>
        <v>9.8319099342826705E-2</v>
      </c>
      <c r="S331" s="51">
        <v>2956.86</v>
      </c>
      <c r="T331" s="51">
        <v>1897.3589999999999</v>
      </c>
      <c r="U331" s="51">
        <v>4047937.1189999999</v>
      </c>
      <c r="V331" s="50">
        <v>38595939.398999996</v>
      </c>
      <c r="W331" s="49" t="s">
        <v>161</v>
      </c>
      <c r="X331" s="49" t="s">
        <v>160</v>
      </c>
      <c r="Z331" s="49" t="s">
        <v>28</v>
      </c>
      <c r="AA331" s="49" t="s">
        <v>166</v>
      </c>
    </row>
    <row r="332" spans="1:27" x14ac:dyDescent="0.25">
      <c r="I332" s="16"/>
      <c r="J332" s="24" t="s">
        <v>165</v>
      </c>
      <c r="K332" s="24" t="s">
        <v>56</v>
      </c>
      <c r="O332" s="5" t="s">
        <v>58</v>
      </c>
      <c r="Q332" s="5"/>
      <c r="R332" s="5" t="s">
        <v>58</v>
      </c>
    </row>
    <row r="333" spans="1:27" x14ac:dyDescent="0.25">
      <c r="H333" s="25" t="s">
        <v>45</v>
      </c>
      <c r="I333" s="5">
        <f>G327*8760*0.85</f>
        <v>4244220</v>
      </c>
      <c r="J333" s="8">
        <v>0.15</v>
      </c>
      <c r="K333" s="8">
        <f>R333</f>
        <v>9.1787108979023549E-2</v>
      </c>
      <c r="L333" s="6">
        <f>O333*I333/1000*J333/2000</f>
        <v>3161.7810361000879</v>
      </c>
      <c r="M333" s="6">
        <f>O333*I333/1000*K333/2000</f>
        <v>1934.7382701888585</v>
      </c>
      <c r="O333" s="5">
        <f>AVERAGE(O329:O331)</f>
        <v>9932.8216919326787</v>
      </c>
      <c r="Q333" s="12"/>
      <c r="R333" s="12">
        <f>AVERAGE(R329:R331)</f>
        <v>9.1787108979023549E-2</v>
      </c>
      <c r="V333" s="13"/>
    </row>
    <row r="334" spans="1:27" x14ac:dyDescent="0.25">
      <c r="G334" s="26"/>
      <c r="H334" s="27" t="s">
        <v>57</v>
      </c>
      <c r="I334" s="5">
        <f>P330</f>
        <v>4288106.87</v>
      </c>
      <c r="J334" s="8">
        <f>Q333</f>
        <v>0</v>
      </c>
      <c r="K334" s="8">
        <f>R333</f>
        <v>9.1787108979023549E-2</v>
      </c>
      <c r="L334" s="6">
        <f>O333*I334*J334/2000000</f>
        <v>0</v>
      </c>
      <c r="M334" s="6">
        <f>O333*I334*K334/2000000</f>
        <v>1954.7442093126092</v>
      </c>
      <c r="V334" s="13"/>
    </row>
    <row r="335" spans="1:27" s="17" customFormat="1" ht="9" customHeight="1" x14ac:dyDescent="0.25">
      <c r="F335" s="18"/>
      <c r="G335" s="19"/>
      <c r="H335" s="20"/>
      <c r="I335" s="18"/>
      <c r="J335" s="21"/>
      <c r="K335" s="21"/>
      <c r="L335" s="19"/>
      <c r="M335" s="19"/>
      <c r="N335" s="19"/>
      <c r="O335" s="19"/>
      <c r="P335" s="19"/>
      <c r="Q335" s="22"/>
      <c r="R335" s="19"/>
      <c r="S335" s="19"/>
      <c r="T335" s="19"/>
      <c r="U335" s="19"/>
      <c r="V335" s="23"/>
    </row>
    <row r="336" spans="1:27" s="33" customFormat="1" x14ac:dyDescent="0.25">
      <c r="A336" s="33" t="s">
        <v>146</v>
      </c>
      <c r="B336" s="33" t="s">
        <v>162</v>
      </c>
      <c r="C336" s="33">
        <v>6204</v>
      </c>
      <c r="D336" s="33">
        <v>3</v>
      </c>
      <c r="E336" s="33">
        <v>2014</v>
      </c>
      <c r="F336" s="35"/>
      <c r="G336" s="35">
        <v>570</v>
      </c>
      <c r="H336" s="41">
        <f>P336/(G$336*8760)</f>
        <v>0.60527344788912918</v>
      </c>
      <c r="I336" s="35"/>
      <c r="J336" s="35"/>
      <c r="K336" s="35"/>
      <c r="L336" s="35"/>
      <c r="M336" s="35"/>
      <c r="N336" s="35">
        <v>5716.49</v>
      </c>
      <c r="O336" s="35">
        <f>V336/P336*1000</f>
        <v>11087.998078770006</v>
      </c>
      <c r="P336" s="35">
        <v>3022251.38</v>
      </c>
      <c r="Q336" s="36">
        <v>0.17319999999999999</v>
      </c>
      <c r="R336" s="36">
        <f>T336*2000/V336</f>
        <v>0.17489467364804925</v>
      </c>
      <c r="S336" s="35">
        <v>2917.5010000000002</v>
      </c>
      <c r="T336" s="35">
        <v>2930.4229999999998</v>
      </c>
      <c r="U336" s="35">
        <v>3514601.8339999998</v>
      </c>
      <c r="V336" s="34">
        <v>33510717.495000001</v>
      </c>
      <c r="W336" s="33" t="s">
        <v>161</v>
      </c>
      <c r="X336" s="33" t="s">
        <v>160</v>
      </c>
      <c r="Y336" s="33" t="s">
        <v>19</v>
      </c>
      <c r="Z336" s="33" t="s">
        <v>34</v>
      </c>
      <c r="AA336" s="33" t="s">
        <v>163</v>
      </c>
    </row>
    <row r="337" spans="1:27" s="33" customFormat="1" x14ac:dyDescent="0.25">
      <c r="A337" s="33" t="s">
        <v>146</v>
      </c>
      <c r="B337" s="33" t="s">
        <v>162</v>
      </c>
      <c r="C337" s="33">
        <v>6204</v>
      </c>
      <c r="D337" s="33">
        <v>3</v>
      </c>
      <c r="E337" s="33">
        <v>2015</v>
      </c>
      <c r="F337" s="35"/>
      <c r="G337" s="35"/>
      <c r="H337" s="41">
        <f>P337/(G$336*8760)</f>
        <v>0.86750538131859334</v>
      </c>
      <c r="I337" s="35"/>
      <c r="J337" s="35"/>
      <c r="K337" s="35"/>
      <c r="L337" s="35"/>
      <c r="M337" s="35"/>
      <c r="N337" s="35">
        <v>7763.32</v>
      </c>
      <c r="O337" s="35">
        <f>V337/P337*1000</f>
        <v>11244.377882119406</v>
      </c>
      <c r="P337" s="35">
        <v>4331627.87</v>
      </c>
      <c r="Q337" s="36">
        <v>0.14810000000000001</v>
      </c>
      <c r="R337" s="36">
        <f>T337*2000/V337</f>
        <v>0.16482544407112221</v>
      </c>
      <c r="S337" s="35">
        <v>3611.3539999999998</v>
      </c>
      <c r="T337" s="35">
        <v>4014.0320000000002</v>
      </c>
      <c r="U337" s="35">
        <v>5108332.68</v>
      </c>
      <c r="V337" s="34">
        <v>48706460.615000002</v>
      </c>
      <c r="W337" s="33" t="s">
        <v>161</v>
      </c>
      <c r="X337" s="33" t="s">
        <v>160</v>
      </c>
      <c r="Y337" s="33" t="s">
        <v>19</v>
      </c>
      <c r="Z337" s="33" t="s">
        <v>34</v>
      </c>
      <c r="AA337" s="33" t="s">
        <v>163</v>
      </c>
    </row>
    <row r="338" spans="1:27" s="33" customFormat="1" x14ac:dyDescent="0.25">
      <c r="A338" s="33" t="s">
        <v>146</v>
      </c>
      <c r="B338" s="33" t="s">
        <v>162</v>
      </c>
      <c r="C338" s="33">
        <v>6204</v>
      </c>
      <c r="D338" s="33">
        <v>3</v>
      </c>
      <c r="E338" s="33">
        <v>2016</v>
      </c>
      <c r="F338" s="35"/>
      <c r="G338" s="35"/>
      <c r="H338" s="41">
        <f>P338/(G$336*8760)</f>
        <v>0.85564229351918597</v>
      </c>
      <c r="I338" s="35"/>
      <c r="J338" s="35"/>
      <c r="K338" s="35"/>
      <c r="L338" s="35"/>
      <c r="M338" s="35"/>
      <c r="N338" s="35">
        <v>8554.51</v>
      </c>
      <c r="O338" s="35">
        <f>V338/P338*1000</f>
        <v>11145.87856346833</v>
      </c>
      <c r="P338" s="35">
        <v>4272393.0999999996</v>
      </c>
      <c r="Q338" s="36">
        <v>0.1474</v>
      </c>
      <c r="R338" s="36">
        <f>T338*2000/V338</f>
        <v>0.12807439046906022</v>
      </c>
      <c r="S338" s="35">
        <v>3524.8209999999999</v>
      </c>
      <c r="T338" s="35">
        <v>3049.424</v>
      </c>
      <c r="U338" s="35">
        <v>4994337.8689999999</v>
      </c>
      <c r="V338" s="34">
        <v>47619574.667999998</v>
      </c>
      <c r="W338" s="33" t="s">
        <v>161</v>
      </c>
      <c r="X338" s="33" t="s">
        <v>160</v>
      </c>
      <c r="Y338" s="33" t="s">
        <v>19</v>
      </c>
      <c r="Z338" s="33" t="s">
        <v>34</v>
      </c>
      <c r="AA338" s="33" t="s">
        <v>163</v>
      </c>
    </row>
    <row r="339" spans="1:27" s="33" customFormat="1" x14ac:dyDescent="0.25">
      <c r="A339" s="33" t="s">
        <v>146</v>
      </c>
      <c r="B339" s="33" t="s">
        <v>162</v>
      </c>
      <c r="C339" s="33">
        <v>6204</v>
      </c>
      <c r="D339" s="33">
        <v>3</v>
      </c>
      <c r="E339" s="33">
        <v>2017</v>
      </c>
      <c r="F339" s="55" t="s">
        <v>164</v>
      </c>
      <c r="G339" s="35"/>
      <c r="H339" s="41">
        <f>P339/(G$336*8760)</f>
        <v>0.75392942401666263</v>
      </c>
      <c r="I339" s="40"/>
      <c r="J339" s="39"/>
      <c r="K339" s="39"/>
      <c r="L339" s="35"/>
      <c r="M339" s="35"/>
      <c r="N339" s="35">
        <v>7402.07</v>
      </c>
      <c r="O339" s="35">
        <f>V339/P339*1000</f>
        <v>11347.819928403096</v>
      </c>
      <c r="P339" s="35">
        <v>3764520.4</v>
      </c>
      <c r="Q339" s="36">
        <v>0.15540000000000001</v>
      </c>
      <c r="R339" s="36">
        <f>T339*2000/V339</f>
        <v>0.13114386891014199</v>
      </c>
      <c r="S339" s="35">
        <v>3340.6489999999999</v>
      </c>
      <c r="T339" s="35">
        <v>2801.174</v>
      </c>
      <c r="U339" s="35">
        <v>4480374.5020000003</v>
      </c>
      <c r="V339" s="34">
        <v>42719099.615999997</v>
      </c>
      <c r="W339" s="33" t="s">
        <v>161</v>
      </c>
      <c r="X339" s="33" t="s">
        <v>160</v>
      </c>
      <c r="Y339" s="33" t="s">
        <v>19</v>
      </c>
      <c r="Z339" s="33" t="s">
        <v>34</v>
      </c>
      <c r="AA339" s="33" t="s">
        <v>163</v>
      </c>
    </row>
    <row r="340" spans="1:27" s="49" customFormat="1" x14ac:dyDescent="0.25">
      <c r="A340" s="49" t="s">
        <v>146</v>
      </c>
      <c r="B340" s="11" t="s">
        <v>162</v>
      </c>
      <c r="C340" s="49">
        <v>6204</v>
      </c>
      <c r="D340" s="53">
        <v>3</v>
      </c>
      <c r="E340" s="49">
        <v>2018</v>
      </c>
      <c r="H340" s="41">
        <f>P340/(G$336*8760)</f>
        <v>0.91498207562284706</v>
      </c>
      <c r="N340" s="51">
        <v>8518.26</v>
      </c>
      <c r="O340" s="6">
        <v>11242.421249336652</v>
      </c>
      <c r="P340" s="6">
        <v>4568688.5</v>
      </c>
      <c r="Q340" s="52">
        <v>0.14979999999999999</v>
      </c>
      <c r="R340" s="52">
        <f>T340*2000/V340</f>
        <v>0.11211639644230234</v>
      </c>
      <c r="S340" s="51">
        <v>3863.7640000000001</v>
      </c>
      <c r="T340" s="51">
        <v>2879.3240000000001</v>
      </c>
      <c r="U340" s="51">
        <v>5386962.9850000003</v>
      </c>
      <c r="V340" s="50">
        <v>51363120.674000002</v>
      </c>
      <c r="W340" s="49" t="s">
        <v>161</v>
      </c>
      <c r="X340" s="49" t="s">
        <v>160</v>
      </c>
      <c r="Z340" s="49" t="s">
        <v>34</v>
      </c>
      <c r="AA340" s="49" t="s">
        <v>159</v>
      </c>
    </row>
    <row r="341" spans="1:27" x14ac:dyDescent="0.25">
      <c r="I341" s="16"/>
      <c r="J341" s="24" t="s">
        <v>158</v>
      </c>
      <c r="K341" s="24" t="s">
        <v>56</v>
      </c>
      <c r="O341" s="5" t="s">
        <v>58</v>
      </c>
      <c r="Q341" s="5"/>
      <c r="R341" s="5" t="s">
        <v>58</v>
      </c>
    </row>
    <row r="342" spans="1:27" x14ac:dyDescent="0.25">
      <c r="H342" s="25" t="s">
        <v>45</v>
      </c>
      <c r="I342" s="5">
        <f>G336*8760*0.85</f>
        <v>4244220</v>
      </c>
      <c r="J342" s="8">
        <v>0.15</v>
      </c>
      <c r="K342" s="8">
        <f>R342</f>
        <v>0.12377821860716816</v>
      </c>
      <c r="L342" s="6">
        <f>O342*I342/1000*J342/2000</f>
        <v>3579.5878532007537</v>
      </c>
      <c r="M342" s="6">
        <f>O342*I342/1000*K342/2000</f>
        <v>2953.8333854469779</v>
      </c>
      <c r="O342" s="5">
        <f>AVERAGE(O338:O340)</f>
        <v>11245.373247069359</v>
      </c>
      <c r="Q342" s="12"/>
      <c r="R342" s="12">
        <f>AVERAGE(R338:R340)</f>
        <v>0.12377821860716816</v>
      </c>
      <c r="V342" s="13"/>
    </row>
    <row r="343" spans="1:27" x14ac:dyDescent="0.25">
      <c r="G343" s="26"/>
      <c r="H343" s="27" t="s">
        <v>57</v>
      </c>
      <c r="I343" s="5">
        <f>P340</f>
        <v>4568688.5</v>
      </c>
      <c r="J343" s="8">
        <v>0.15</v>
      </c>
      <c r="K343" s="8">
        <f>R342</f>
        <v>0.12377821860716816</v>
      </c>
      <c r="L343" s="6">
        <f>O342*I343*J343/2000000</f>
        <v>3853.2455574070082</v>
      </c>
      <c r="M343" s="6">
        <f>O342*I343*K343/2000000</f>
        <v>3179.6524730121614</v>
      </c>
      <c r="V343" s="13"/>
    </row>
    <row r="344" spans="1:27" s="17" customFormat="1" ht="9" customHeight="1" x14ac:dyDescent="0.25">
      <c r="F344" s="18"/>
      <c r="G344" s="19"/>
      <c r="H344" s="20"/>
      <c r="I344" s="18"/>
      <c r="J344" s="21"/>
      <c r="K344" s="21"/>
      <c r="L344" s="19"/>
      <c r="M344" s="19"/>
      <c r="N344" s="19"/>
      <c r="O344" s="19"/>
      <c r="P344" s="19"/>
      <c r="Q344" s="22"/>
      <c r="R344" s="19"/>
      <c r="S344" s="19"/>
      <c r="T344" s="19"/>
      <c r="U344" s="19"/>
      <c r="V344" s="23"/>
    </row>
    <row r="345" spans="1:27" s="33" customFormat="1" x14ac:dyDescent="0.25">
      <c r="A345" s="33" t="s">
        <v>146</v>
      </c>
      <c r="B345" s="33" t="s">
        <v>157</v>
      </c>
      <c r="C345" s="33">
        <v>4162</v>
      </c>
      <c r="D345" s="33">
        <v>1</v>
      </c>
      <c r="E345" s="33">
        <v>2014</v>
      </c>
      <c r="F345" s="35"/>
      <c r="G345" s="35">
        <v>192</v>
      </c>
      <c r="H345" s="41">
        <f>P345/(G$345*8760)</f>
        <v>0.77645113322869097</v>
      </c>
      <c r="I345" s="35"/>
      <c r="J345" s="35"/>
      <c r="K345" s="35"/>
      <c r="L345" s="35"/>
      <c r="M345" s="35"/>
      <c r="N345" s="35">
        <v>8380.9500000000007</v>
      </c>
      <c r="O345" s="35"/>
      <c r="P345" s="35">
        <v>1305928.69</v>
      </c>
      <c r="Q345" s="36">
        <v>0.192</v>
      </c>
      <c r="R345" s="36">
        <f>T345*2000/V345</f>
        <v>0.13965990383964363</v>
      </c>
      <c r="S345" s="35">
        <v>1338.9449999999999</v>
      </c>
      <c r="T345" s="35">
        <v>957.51900000000001</v>
      </c>
      <c r="U345" s="35">
        <v>1437488.9569999999</v>
      </c>
      <c r="V345" s="34">
        <v>13712153.219000001</v>
      </c>
      <c r="W345" s="33" t="s">
        <v>142</v>
      </c>
      <c r="X345" s="33" t="s">
        <v>142</v>
      </c>
      <c r="Y345" s="33" t="s">
        <v>25</v>
      </c>
      <c r="Z345" s="33" t="s">
        <v>156</v>
      </c>
      <c r="AA345" s="33" t="s">
        <v>155</v>
      </c>
    </row>
    <row r="346" spans="1:27" s="33" customFormat="1" x14ac:dyDescent="0.25">
      <c r="A346" s="33" t="s">
        <v>146</v>
      </c>
      <c r="B346" s="33" t="s">
        <v>157</v>
      </c>
      <c r="C346" s="33">
        <v>4162</v>
      </c>
      <c r="D346" s="33">
        <v>1</v>
      </c>
      <c r="E346" s="33">
        <v>2015</v>
      </c>
      <c r="F346" s="35"/>
      <c r="H346" s="41">
        <f>P346/(G$345*8760)</f>
        <v>0.81841613750951292</v>
      </c>
      <c r="I346" s="35"/>
      <c r="J346" s="35"/>
      <c r="K346" s="35"/>
      <c r="L346" s="35"/>
      <c r="M346" s="35"/>
      <c r="N346" s="35">
        <v>8531.99</v>
      </c>
      <c r="O346" s="35"/>
      <c r="P346" s="35">
        <v>1376510.47</v>
      </c>
      <c r="Q346" s="36">
        <v>0.20419999999999999</v>
      </c>
      <c r="R346" s="36">
        <f>T346*2000/V346</f>
        <v>0.14288965198132289</v>
      </c>
      <c r="S346" s="35">
        <v>1490.347</v>
      </c>
      <c r="T346" s="35">
        <v>1033.1569999999999</v>
      </c>
      <c r="U346" s="35">
        <v>1515826.419</v>
      </c>
      <c r="V346" s="34">
        <v>14460907.220000001</v>
      </c>
      <c r="W346" s="33" t="s">
        <v>142</v>
      </c>
      <c r="X346" s="33" t="s">
        <v>142</v>
      </c>
      <c r="Y346" s="33" t="s">
        <v>25</v>
      </c>
      <c r="Z346" s="33" t="s">
        <v>156</v>
      </c>
      <c r="AA346" s="33" t="s">
        <v>155</v>
      </c>
    </row>
    <row r="347" spans="1:27" s="33" customFormat="1" x14ac:dyDescent="0.25">
      <c r="A347" s="33" t="s">
        <v>146</v>
      </c>
      <c r="B347" s="33" t="s">
        <v>157</v>
      </c>
      <c r="C347" s="33">
        <v>4162</v>
      </c>
      <c r="D347" s="33">
        <v>1</v>
      </c>
      <c r="E347" s="33">
        <v>2016</v>
      </c>
      <c r="F347" s="35"/>
      <c r="G347" s="35"/>
      <c r="H347" s="41">
        <f>P347/(G$345*8760)</f>
        <v>0.81753874143835614</v>
      </c>
      <c r="I347" s="35"/>
      <c r="J347" s="35"/>
      <c r="K347" s="35"/>
      <c r="L347" s="35"/>
      <c r="M347" s="35"/>
      <c r="N347" s="35">
        <v>8598.99</v>
      </c>
      <c r="O347" s="35"/>
      <c r="P347" s="35">
        <v>1375034.76</v>
      </c>
      <c r="Q347" s="36">
        <v>0.2006</v>
      </c>
      <c r="R347" s="36">
        <f>T347*2000/V347</f>
        <v>0.13452388929909179</v>
      </c>
      <c r="S347" s="35">
        <v>1435.575</v>
      </c>
      <c r="T347" s="35">
        <v>958.86300000000006</v>
      </c>
      <c r="U347" s="35">
        <v>1494833.3330000001</v>
      </c>
      <c r="V347" s="34">
        <v>14255653.846999999</v>
      </c>
      <c r="W347" s="33" t="s">
        <v>142</v>
      </c>
      <c r="X347" s="33" t="s">
        <v>142</v>
      </c>
      <c r="Y347" s="33" t="s">
        <v>25</v>
      </c>
      <c r="Z347" s="33" t="s">
        <v>156</v>
      </c>
      <c r="AA347" s="33" t="s">
        <v>155</v>
      </c>
    </row>
    <row r="348" spans="1:27" s="33" customFormat="1" x14ac:dyDescent="0.25">
      <c r="A348" s="33" t="s">
        <v>146</v>
      </c>
      <c r="B348" s="33" t="s">
        <v>157</v>
      </c>
      <c r="C348" s="33">
        <v>4162</v>
      </c>
      <c r="D348" s="33">
        <v>1</v>
      </c>
      <c r="E348" s="33">
        <v>2017</v>
      </c>
      <c r="F348" s="35"/>
      <c r="G348" s="35"/>
      <c r="H348" s="41">
        <f>P348/(G$345*8760)</f>
        <v>0.72186765720129376</v>
      </c>
      <c r="I348" s="35"/>
      <c r="J348" s="35"/>
      <c r="K348" s="35"/>
      <c r="L348" s="35"/>
      <c r="M348" s="35"/>
      <c r="N348" s="35">
        <v>7788.09</v>
      </c>
      <c r="O348" s="35"/>
      <c r="P348" s="35">
        <v>1214123.6499999999</v>
      </c>
      <c r="Q348" s="36">
        <v>0.18790000000000001</v>
      </c>
      <c r="R348" s="36">
        <f>T348*2000/V348</f>
        <v>0.13108388558735032</v>
      </c>
      <c r="S348" s="35">
        <v>1224</v>
      </c>
      <c r="T348" s="35">
        <v>845.98800000000006</v>
      </c>
      <c r="U348" s="35">
        <v>1352942.605</v>
      </c>
      <c r="V348" s="34">
        <v>12907581.983999999</v>
      </c>
      <c r="W348" s="33" t="s">
        <v>142</v>
      </c>
      <c r="X348" s="33" t="s">
        <v>142</v>
      </c>
      <c r="Y348" s="33" t="s">
        <v>25</v>
      </c>
      <c r="Z348" s="33" t="s">
        <v>156</v>
      </c>
      <c r="AA348" s="33" t="s">
        <v>155</v>
      </c>
    </row>
    <row r="349" spans="1:27" s="49" customFormat="1" x14ac:dyDescent="0.25">
      <c r="A349" s="49" t="s">
        <v>146</v>
      </c>
      <c r="B349" s="11" t="s">
        <v>157</v>
      </c>
      <c r="C349" s="49">
        <v>4162</v>
      </c>
      <c r="D349" s="53">
        <v>1</v>
      </c>
      <c r="E349" s="49">
        <v>2018</v>
      </c>
      <c r="H349" s="41">
        <f>P349/(G$345*8760)</f>
        <v>0.78223247241248095</v>
      </c>
      <c r="N349" s="51">
        <v>8623.0300000000007</v>
      </c>
      <c r="O349" s="6">
        <v>10708.215866646362</v>
      </c>
      <c r="P349" s="6">
        <v>1315652.44</v>
      </c>
      <c r="Q349" s="52">
        <v>0.21659999999999999</v>
      </c>
      <c r="R349" s="52">
        <f>T349*2000/V349</f>
        <v>0.14365930515069261</v>
      </c>
      <c r="S349" s="51">
        <v>1504.472</v>
      </c>
      <c r="T349" s="51">
        <v>1011.957</v>
      </c>
      <c r="U349" s="51">
        <v>1477084.75</v>
      </c>
      <c r="V349" s="50">
        <v>14088290.333000001</v>
      </c>
      <c r="W349" s="49" t="s">
        <v>142</v>
      </c>
      <c r="X349" s="49" t="s">
        <v>142</v>
      </c>
      <c r="Z349" s="49" t="s">
        <v>156</v>
      </c>
      <c r="AA349" s="49" t="s">
        <v>155</v>
      </c>
    </row>
    <row r="350" spans="1:27" x14ac:dyDescent="0.25">
      <c r="I350" s="16"/>
      <c r="J350" s="24" t="s">
        <v>56</v>
      </c>
      <c r="K350" s="24" t="s">
        <v>56</v>
      </c>
      <c r="O350" s="5" t="s">
        <v>58</v>
      </c>
      <c r="Q350" s="5" t="s">
        <v>58</v>
      </c>
      <c r="R350" s="5" t="s">
        <v>58</v>
      </c>
    </row>
    <row r="351" spans="1:27" x14ac:dyDescent="0.25">
      <c r="H351" s="25" t="s">
        <v>45</v>
      </c>
      <c r="I351" s="5">
        <f>G345*8760*0.85</f>
        <v>1429632</v>
      </c>
      <c r="J351" s="8">
        <f>Q351</f>
        <v>0.20169999999999999</v>
      </c>
      <c r="K351" s="8">
        <f>R351</f>
        <v>0.13642236001237826</v>
      </c>
      <c r="L351" s="6">
        <f>O351*I351/1000*J351/2000</f>
        <v>1543.8932934425227</v>
      </c>
      <c r="M351" s="6">
        <f>O351*I351/1000*K351/2000</f>
        <v>1044.2318626609429</v>
      </c>
      <c r="O351" s="5">
        <f>AVERAGE(O347:O349)</f>
        <v>10708.215866646362</v>
      </c>
      <c r="Q351" s="12">
        <f>AVERAGE(Q347:Q349)</f>
        <v>0.20169999999999999</v>
      </c>
      <c r="R351" s="12">
        <f>AVERAGE(R347:R349)</f>
        <v>0.13642236001237826</v>
      </c>
      <c r="V351" s="13"/>
    </row>
    <row r="352" spans="1:27" x14ac:dyDescent="0.25">
      <c r="G352" s="26"/>
      <c r="H352" s="27" t="s">
        <v>57</v>
      </c>
      <c r="I352" s="5">
        <f>P347</f>
        <v>1375034.76</v>
      </c>
      <c r="J352" s="8">
        <f>Q351</f>
        <v>0.20169999999999999</v>
      </c>
      <c r="K352" s="8">
        <f>R351</f>
        <v>0.13642236001237826</v>
      </c>
      <c r="L352" s="6">
        <f>O351*I352*J352/2000000</f>
        <v>1484.9324471013163</v>
      </c>
      <c r="M352" s="6">
        <f>O351*I352*K352/2000000</f>
        <v>1004.3529444348914</v>
      </c>
      <c r="V352" s="13"/>
    </row>
    <row r="353" spans="1:27" s="17" customFormat="1" ht="9" customHeight="1" x14ac:dyDescent="0.25">
      <c r="F353" s="18"/>
      <c r="G353" s="19"/>
      <c r="H353" s="20"/>
      <c r="I353" s="18"/>
      <c r="J353" s="21"/>
      <c r="K353" s="21"/>
      <c r="L353" s="19"/>
      <c r="M353" s="19"/>
      <c r="N353" s="19"/>
      <c r="O353" s="19"/>
      <c r="P353" s="19"/>
      <c r="Q353" s="22"/>
      <c r="R353" s="19"/>
      <c r="S353" s="19"/>
      <c r="T353" s="19"/>
      <c r="U353" s="19"/>
      <c r="V353" s="23"/>
    </row>
    <row r="354" spans="1:27" s="33" customFormat="1" x14ac:dyDescent="0.25">
      <c r="A354" s="33" t="s">
        <v>146</v>
      </c>
      <c r="B354" s="33" t="s">
        <v>157</v>
      </c>
      <c r="C354" s="33">
        <v>4162</v>
      </c>
      <c r="D354" s="33">
        <v>2</v>
      </c>
      <c r="E354" s="33">
        <v>2014</v>
      </c>
      <c r="F354" s="35"/>
      <c r="G354" s="35">
        <v>256</v>
      </c>
      <c r="H354" s="41">
        <f>P354/(G$354*8760)</f>
        <v>0.74237389412100452</v>
      </c>
      <c r="I354" s="35"/>
      <c r="J354" s="35"/>
      <c r="K354" s="35"/>
      <c r="L354" s="35"/>
      <c r="M354" s="35"/>
      <c r="N354" s="35">
        <v>8415.1</v>
      </c>
      <c r="O354" s="35"/>
      <c r="P354" s="35">
        <v>1664818</v>
      </c>
      <c r="Q354" s="36">
        <v>0.222</v>
      </c>
      <c r="R354" s="36">
        <f>T354*2000/V354</f>
        <v>0.13497759958183975</v>
      </c>
      <c r="S354" s="35">
        <v>1834.8679999999999</v>
      </c>
      <c r="T354" s="35">
        <v>1097.6279999999999</v>
      </c>
      <c r="U354" s="35">
        <v>1705009.0930000001</v>
      </c>
      <c r="V354" s="34">
        <v>16263854.200999999</v>
      </c>
      <c r="W354" s="33" t="s">
        <v>142</v>
      </c>
      <c r="X354" s="33" t="s">
        <v>142</v>
      </c>
      <c r="Y354" s="33" t="s">
        <v>25</v>
      </c>
      <c r="Z354" s="33" t="s">
        <v>156</v>
      </c>
      <c r="AA354" s="33" t="s">
        <v>155</v>
      </c>
    </row>
    <row r="355" spans="1:27" s="33" customFormat="1" x14ac:dyDescent="0.25">
      <c r="A355" s="33" t="s">
        <v>146</v>
      </c>
      <c r="B355" s="33" t="s">
        <v>157</v>
      </c>
      <c r="C355" s="33">
        <v>4162</v>
      </c>
      <c r="D355" s="33">
        <v>2</v>
      </c>
      <c r="E355" s="33">
        <v>2015</v>
      </c>
      <c r="F355" s="35"/>
      <c r="G355" s="35"/>
      <c r="H355" s="41">
        <f>P355/(G$354*8760)</f>
        <v>0.78553891088755701</v>
      </c>
      <c r="I355" s="35"/>
      <c r="J355" s="35"/>
      <c r="K355" s="35"/>
      <c r="L355" s="35"/>
      <c r="M355" s="35"/>
      <c r="N355" s="35">
        <v>8576.24</v>
      </c>
      <c r="O355" s="35"/>
      <c r="P355" s="35">
        <v>1761618.14</v>
      </c>
      <c r="Q355" s="36">
        <v>0.22789999999999999</v>
      </c>
      <c r="R355" s="36">
        <f>T355*2000/V355</f>
        <v>0.13571395301378772</v>
      </c>
      <c r="S355" s="35">
        <v>2006.1690000000001</v>
      </c>
      <c r="T355" s="35">
        <v>1192.7719999999999</v>
      </c>
      <c r="U355" s="35">
        <v>1842881.0190000001</v>
      </c>
      <c r="V355" s="34">
        <v>17577735.723000001</v>
      </c>
      <c r="W355" s="33" t="s">
        <v>142</v>
      </c>
      <c r="X355" s="33" t="s">
        <v>142</v>
      </c>
      <c r="Y355" s="33" t="s">
        <v>25</v>
      </c>
      <c r="Z355" s="33" t="s">
        <v>156</v>
      </c>
      <c r="AA355" s="33" t="s">
        <v>155</v>
      </c>
    </row>
    <row r="356" spans="1:27" s="33" customFormat="1" x14ac:dyDescent="0.25">
      <c r="A356" s="33" t="s">
        <v>146</v>
      </c>
      <c r="B356" s="33" t="s">
        <v>157</v>
      </c>
      <c r="C356" s="33">
        <v>4162</v>
      </c>
      <c r="D356" s="33">
        <v>2</v>
      </c>
      <c r="E356" s="33">
        <v>2016</v>
      </c>
      <c r="F356" s="35"/>
      <c r="G356" s="35"/>
      <c r="H356" s="41">
        <f>P356/(G$354*8760)</f>
        <v>0.6945240484089612</v>
      </c>
      <c r="I356" s="35"/>
      <c r="J356" s="35"/>
      <c r="K356" s="35"/>
      <c r="L356" s="35"/>
      <c r="M356" s="35"/>
      <c r="N356" s="35">
        <v>7486.83</v>
      </c>
      <c r="O356" s="35"/>
      <c r="P356" s="35">
        <v>1557511.85</v>
      </c>
      <c r="Q356" s="36">
        <v>0.20979999999999999</v>
      </c>
      <c r="R356" s="36">
        <f>T356*2000/V356</f>
        <v>0.1304135983881396</v>
      </c>
      <c r="S356" s="35">
        <v>1608.4090000000001</v>
      </c>
      <c r="T356" s="35">
        <v>992.30799999999999</v>
      </c>
      <c r="U356" s="35">
        <v>1595029.1710000001</v>
      </c>
      <c r="V356" s="34">
        <v>15217860.902000001</v>
      </c>
      <c r="W356" s="33" t="s">
        <v>142</v>
      </c>
      <c r="X356" s="33" t="s">
        <v>142</v>
      </c>
      <c r="Y356" s="33" t="s">
        <v>25</v>
      </c>
      <c r="Z356" s="33" t="s">
        <v>156</v>
      </c>
      <c r="AA356" s="33" t="s">
        <v>155</v>
      </c>
    </row>
    <row r="357" spans="1:27" s="33" customFormat="1" x14ac:dyDescent="0.25">
      <c r="A357" s="33" t="s">
        <v>146</v>
      </c>
      <c r="B357" s="33" t="s">
        <v>157</v>
      </c>
      <c r="C357" s="33">
        <v>4162</v>
      </c>
      <c r="D357" s="33">
        <v>2</v>
      </c>
      <c r="E357" s="33">
        <v>2017</v>
      </c>
      <c r="F357" s="35"/>
      <c r="G357" s="35"/>
      <c r="H357" s="41">
        <f>P357/(G$354*8760)</f>
        <v>0.74067772991581049</v>
      </c>
      <c r="I357" s="35"/>
      <c r="J357" s="35"/>
      <c r="K357" s="35"/>
      <c r="L357" s="35"/>
      <c r="M357" s="35"/>
      <c r="N357" s="35">
        <v>8285.32</v>
      </c>
      <c r="O357" s="35"/>
      <c r="P357" s="35">
        <v>1661014.25</v>
      </c>
      <c r="Q357" s="36">
        <v>0.2074</v>
      </c>
      <c r="R357" s="36">
        <f>T357*2000/V357</f>
        <v>0.13237541465562194</v>
      </c>
      <c r="S357" s="35">
        <v>1732.0609999999999</v>
      </c>
      <c r="T357" s="35">
        <v>1100.758</v>
      </c>
      <c r="U357" s="35">
        <v>1742997.4369999999</v>
      </c>
      <c r="V357" s="34">
        <v>16630852.532</v>
      </c>
      <c r="W357" s="33" t="s">
        <v>142</v>
      </c>
      <c r="X357" s="33" t="s">
        <v>142</v>
      </c>
      <c r="Y357" s="33" t="s">
        <v>25</v>
      </c>
      <c r="Z357" s="33" t="s">
        <v>156</v>
      </c>
      <c r="AA357" s="33" t="s">
        <v>155</v>
      </c>
    </row>
    <row r="358" spans="1:27" s="49" customFormat="1" x14ac:dyDescent="0.25">
      <c r="A358" s="49" t="s">
        <v>146</v>
      </c>
      <c r="B358" s="11" t="s">
        <v>157</v>
      </c>
      <c r="C358" s="49">
        <v>4162</v>
      </c>
      <c r="D358" s="53">
        <v>2</v>
      </c>
      <c r="E358" s="49">
        <v>2018</v>
      </c>
      <c r="H358" s="41">
        <f>P358/(G$354*8760)</f>
        <v>0.76754959064640416</v>
      </c>
      <c r="N358" s="51">
        <v>8557.81</v>
      </c>
      <c r="O358" s="6">
        <v>10042.676503113524</v>
      </c>
      <c r="P358" s="6">
        <v>1721276.01</v>
      </c>
      <c r="Q358" s="52">
        <v>0.2253</v>
      </c>
      <c r="R358" s="52">
        <f>T358*2000/V358</f>
        <v>0.14130031103834606</v>
      </c>
      <c r="S358" s="51">
        <v>1915.4949999999999</v>
      </c>
      <c r="T358" s="51">
        <v>1221.2739999999999</v>
      </c>
      <c r="U358" s="51">
        <v>1812312.774</v>
      </c>
      <c r="V358" s="50">
        <v>17286218.140999999</v>
      </c>
      <c r="W358" s="49" t="s">
        <v>142</v>
      </c>
      <c r="X358" s="49" t="s">
        <v>142</v>
      </c>
      <c r="Z358" s="49" t="s">
        <v>156</v>
      </c>
      <c r="AA358" s="49" t="s">
        <v>155</v>
      </c>
    </row>
    <row r="359" spans="1:27" x14ac:dyDescent="0.25">
      <c r="I359" s="16"/>
      <c r="J359" s="24" t="s">
        <v>56</v>
      </c>
      <c r="K359" s="24" t="s">
        <v>56</v>
      </c>
      <c r="O359" s="5" t="s">
        <v>58</v>
      </c>
      <c r="Q359" s="5" t="s">
        <v>58</v>
      </c>
      <c r="R359" s="5" t="s">
        <v>58</v>
      </c>
    </row>
    <row r="360" spans="1:27" x14ac:dyDescent="0.25">
      <c r="H360" s="25" t="s">
        <v>45</v>
      </c>
      <c r="I360" s="5">
        <f>G354*8760*0.85</f>
        <v>1906176</v>
      </c>
      <c r="J360" s="8">
        <f>Q360</f>
        <v>0.2141666666666667</v>
      </c>
      <c r="K360" s="8">
        <f>R360</f>
        <v>0.13469644136070255</v>
      </c>
      <c r="L360" s="6">
        <f>O360*I360/1000*J360/2000</f>
        <v>2049.9079141590514</v>
      </c>
      <c r="M360" s="6">
        <f>O360*I360/1000*K360/2000</f>
        <v>1289.2543244561778</v>
      </c>
      <c r="O360" s="5">
        <f>AVERAGE(O356:O358)</f>
        <v>10042.676503113524</v>
      </c>
      <c r="Q360" s="12">
        <f>AVERAGE(Q356:Q358)</f>
        <v>0.2141666666666667</v>
      </c>
      <c r="R360" s="12">
        <f>AVERAGE(R356:R358)</f>
        <v>0.13469644136070255</v>
      </c>
      <c r="V360" s="13"/>
    </row>
    <row r="361" spans="1:27" x14ac:dyDescent="0.25">
      <c r="G361" s="26"/>
      <c r="H361" s="27" t="s">
        <v>57</v>
      </c>
      <c r="I361" s="5">
        <f>P358</f>
        <v>1721276.01</v>
      </c>
      <c r="J361" s="8">
        <f>Q360</f>
        <v>0.2141666666666667</v>
      </c>
      <c r="K361" s="8">
        <f>R360</f>
        <v>0.13469644136070255</v>
      </c>
      <c r="L361" s="6">
        <f>O360*I361*J361/2000000</f>
        <v>1851.0658592654167</v>
      </c>
      <c r="M361" s="6">
        <f>O360*I361*K361/2000000</f>
        <v>1164.1960340887597</v>
      </c>
      <c r="V361" s="13"/>
    </row>
    <row r="362" spans="1:27" s="17" customFormat="1" ht="9" customHeight="1" x14ac:dyDescent="0.25">
      <c r="F362" s="18"/>
      <c r="G362" s="19"/>
      <c r="H362" s="20"/>
      <c r="I362" s="18"/>
      <c r="J362" s="21"/>
      <c r="K362" s="21"/>
      <c r="L362" s="19"/>
      <c r="M362" s="19"/>
      <c r="N362" s="19"/>
      <c r="O362" s="19"/>
      <c r="P362" s="19"/>
      <c r="Q362" s="22"/>
      <c r="R362" s="19"/>
      <c r="S362" s="19"/>
      <c r="T362" s="19"/>
      <c r="U362" s="19"/>
      <c r="V362" s="23"/>
    </row>
    <row r="363" spans="1:27" s="33" customFormat="1" x14ac:dyDescent="0.25">
      <c r="A363" s="33" t="s">
        <v>146</v>
      </c>
      <c r="B363" s="33" t="s">
        <v>154</v>
      </c>
      <c r="C363" s="33">
        <v>7504</v>
      </c>
      <c r="D363" s="33">
        <v>1</v>
      </c>
      <c r="E363" s="33">
        <v>2014</v>
      </c>
      <c r="F363" s="35"/>
      <c r="G363" s="35">
        <v>90</v>
      </c>
      <c r="H363" s="41">
        <f>P363/(G$363*8760)</f>
        <v>0.80659327752409948</v>
      </c>
      <c r="I363" s="35"/>
      <c r="J363" s="35"/>
      <c r="K363" s="35"/>
      <c r="L363" s="35"/>
      <c r="M363" s="35"/>
      <c r="N363" s="35">
        <v>7778.58</v>
      </c>
      <c r="O363" s="35">
        <f>V363/P363*1000</f>
        <v>11625.580768933562</v>
      </c>
      <c r="P363" s="35">
        <v>635918.14</v>
      </c>
      <c r="Q363" s="36">
        <v>0.13009999999999999</v>
      </c>
      <c r="R363" s="36">
        <f>T363*2000/V363</f>
        <v>9.6568638941641222E-2</v>
      </c>
      <c r="S363" s="35">
        <v>487.69900000000001</v>
      </c>
      <c r="T363" s="35">
        <v>356.96199999999999</v>
      </c>
      <c r="U363" s="35">
        <v>775366.02800000005</v>
      </c>
      <c r="V363" s="34">
        <v>7392917.699</v>
      </c>
      <c r="W363" s="33" t="s">
        <v>147</v>
      </c>
      <c r="X363" s="33" t="s">
        <v>147</v>
      </c>
      <c r="Y363" s="33" t="s">
        <v>19</v>
      </c>
      <c r="Z363" s="33" t="s">
        <v>34</v>
      </c>
      <c r="AA363" s="33" t="s">
        <v>29</v>
      </c>
    </row>
    <row r="364" spans="1:27" s="33" customFormat="1" x14ac:dyDescent="0.25">
      <c r="A364" s="33" t="s">
        <v>146</v>
      </c>
      <c r="B364" s="33" t="s">
        <v>154</v>
      </c>
      <c r="C364" s="33">
        <v>7504</v>
      </c>
      <c r="D364" s="33">
        <v>1</v>
      </c>
      <c r="E364" s="33">
        <v>2015</v>
      </c>
      <c r="F364" s="35"/>
      <c r="G364" s="35"/>
      <c r="H364" s="41">
        <f>P364/(G$363*8760)</f>
        <v>0.85480909436834096</v>
      </c>
      <c r="I364" s="35"/>
      <c r="J364" s="35"/>
      <c r="K364" s="35"/>
      <c r="L364" s="35"/>
      <c r="M364" s="35"/>
      <c r="N364" s="35">
        <v>8237.42</v>
      </c>
      <c r="O364" s="35">
        <f>V364/P364*1000</f>
        <v>11729.345819706392</v>
      </c>
      <c r="P364" s="35">
        <v>673931.49</v>
      </c>
      <c r="Q364" s="36">
        <v>0.1268</v>
      </c>
      <c r="R364" s="36">
        <f>T364*2000/V364</f>
        <v>9.1313156147626737E-2</v>
      </c>
      <c r="S364" s="35">
        <v>508.58199999999999</v>
      </c>
      <c r="T364" s="35">
        <v>360.90499999999997</v>
      </c>
      <c r="U364" s="35">
        <v>829057.40599999996</v>
      </c>
      <c r="V364" s="34">
        <v>7904775.5049999999</v>
      </c>
      <c r="W364" s="33" t="s">
        <v>147</v>
      </c>
      <c r="X364" s="33" t="s">
        <v>147</v>
      </c>
      <c r="Y364" s="33" t="s">
        <v>19</v>
      </c>
      <c r="Z364" s="33" t="s">
        <v>34</v>
      </c>
      <c r="AA364" s="33" t="s">
        <v>29</v>
      </c>
    </row>
    <row r="365" spans="1:27" s="33" customFormat="1" x14ac:dyDescent="0.25">
      <c r="A365" s="33" t="s">
        <v>146</v>
      </c>
      <c r="B365" s="33" t="s">
        <v>154</v>
      </c>
      <c r="C365" s="33">
        <v>7504</v>
      </c>
      <c r="D365" s="33">
        <v>1</v>
      </c>
      <c r="E365" s="33">
        <v>2016</v>
      </c>
      <c r="F365" s="35"/>
      <c r="G365" s="35"/>
      <c r="H365" s="41">
        <f>P365/(G$363*8760)</f>
        <v>0.84105394469812289</v>
      </c>
      <c r="I365" s="35"/>
      <c r="J365" s="35"/>
      <c r="K365" s="35"/>
      <c r="L365" s="35"/>
      <c r="M365" s="35"/>
      <c r="N365" s="35">
        <v>8345.93</v>
      </c>
      <c r="O365" s="35">
        <f>V365/P365*1000</f>
        <v>12024.668604160241</v>
      </c>
      <c r="P365" s="35">
        <v>663086.93000000005</v>
      </c>
      <c r="Q365" s="36">
        <v>0.1353</v>
      </c>
      <c r="R365" s="36">
        <f>T365*2000/V365</f>
        <v>9.6938312752819847E-2</v>
      </c>
      <c r="S365" s="35">
        <v>552.70399999999995</v>
      </c>
      <c r="T365" s="35">
        <v>386.464</v>
      </c>
      <c r="U365" s="35">
        <v>836247.152</v>
      </c>
      <c r="V365" s="34">
        <v>7973400.5889999997</v>
      </c>
      <c r="W365" s="33" t="s">
        <v>147</v>
      </c>
      <c r="X365" s="33" t="s">
        <v>147</v>
      </c>
      <c r="Y365" s="33" t="s">
        <v>19</v>
      </c>
      <c r="Z365" s="33" t="s">
        <v>34</v>
      </c>
      <c r="AA365" s="33" t="s">
        <v>29</v>
      </c>
    </row>
    <row r="366" spans="1:27" s="33" customFormat="1" x14ac:dyDescent="0.25">
      <c r="A366" s="33" t="s">
        <v>146</v>
      </c>
      <c r="B366" s="33" t="s">
        <v>154</v>
      </c>
      <c r="C366" s="33">
        <v>7504</v>
      </c>
      <c r="D366" s="33">
        <v>1</v>
      </c>
      <c r="E366" s="33">
        <v>2017</v>
      </c>
      <c r="F366" s="35"/>
      <c r="G366" s="35"/>
      <c r="H366" s="41">
        <f>P366/(G$363*8760)</f>
        <v>0.76324798325722976</v>
      </c>
      <c r="I366" s="40"/>
      <c r="J366" s="39"/>
      <c r="K366" s="39"/>
      <c r="L366" s="35"/>
      <c r="M366" s="35"/>
      <c r="N366" s="35">
        <v>7040.26</v>
      </c>
      <c r="O366" s="35">
        <f>V366/P366*1000</f>
        <v>12048.037939544163</v>
      </c>
      <c r="P366" s="35">
        <v>601744.71</v>
      </c>
      <c r="Q366" s="36">
        <v>0.1416</v>
      </c>
      <c r="R366" s="36">
        <f>T366*2000/V366</f>
        <v>9.6508295522427678E-2</v>
      </c>
      <c r="S366" s="35">
        <v>525.63599999999997</v>
      </c>
      <c r="T366" s="35">
        <v>349.83499999999998</v>
      </c>
      <c r="U366" s="35">
        <v>760364.65800000005</v>
      </c>
      <c r="V366" s="34">
        <v>7249843.0959999999</v>
      </c>
      <c r="W366" s="33" t="s">
        <v>147</v>
      </c>
      <c r="X366" s="33" t="s">
        <v>147</v>
      </c>
      <c r="Y366" s="33" t="s">
        <v>19</v>
      </c>
      <c r="Z366" s="33" t="s">
        <v>34</v>
      </c>
      <c r="AA366" s="33" t="s">
        <v>29</v>
      </c>
    </row>
    <row r="367" spans="1:27" s="49" customFormat="1" x14ac:dyDescent="0.25">
      <c r="A367" s="49" t="s">
        <v>146</v>
      </c>
      <c r="B367" s="49" t="s">
        <v>154</v>
      </c>
      <c r="C367" s="49">
        <v>7504</v>
      </c>
      <c r="D367" s="53">
        <v>1</v>
      </c>
      <c r="E367" s="49">
        <v>2018</v>
      </c>
      <c r="H367" s="41">
        <f>P367/(G$363*8760)</f>
        <v>0.90142309741248094</v>
      </c>
      <c r="N367" s="51">
        <v>8320.7000000000007</v>
      </c>
      <c r="O367" s="6">
        <v>12263.245292405549</v>
      </c>
      <c r="P367" s="6">
        <v>710681.97</v>
      </c>
      <c r="Q367" s="52">
        <v>0.1389</v>
      </c>
      <c r="R367" s="52">
        <f>T367*2000/V367</f>
        <v>9.2355170549482862E-2</v>
      </c>
      <c r="S367" s="51">
        <v>613.35199999999998</v>
      </c>
      <c r="T367" s="51">
        <v>402.45</v>
      </c>
      <c r="U367" s="51">
        <v>914063.12600000005</v>
      </c>
      <c r="V367" s="50">
        <v>8715267.3230000008</v>
      </c>
      <c r="W367" s="49" t="s">
        <v>147</v>
      </c>
      <c r="X367" s="49" t="s">
        <v>147</v>
      </c>
      <c r="Z367" s="49" t="s">
        <v>34</v>
      </c>
      <c r="AA367" s="49" t="s">
        <v>29</v>
      </c>
    </row>
    <row r="368" spans="1:27" x14ac:dyDescent="0.25">
      <c r="I368" s="16"/>
      <c r="J368" s="24" t="s">
        <v>56</v>
      </c>
      <c r="K368" s="24" t="s">
        <v>56</v>
      </c>
      <c r="O368" s="5" t="s">
        <v>58</v>
      </c>
      <c r="Q368" s="5" t="s">
        <v>58</v>
      </c>
      <c r="R368" s="5" t="s">
        <v>58</v>
      </c>
    </row>
    <row r="369" spans="1:27" x14ac:dyDescent="0.25">
      <c r="H369" s="25" t="s">
        <v>45</v>
      </c>
      <c r="I369" s="5">
        <f>G363*8760*0.85</f>
        <v>670140</v>
      </c>
      <c r="J369" s="8">
        <f>Q369</f>
        <v>0.13860000000000003</v>
      </c>
      <c r="K369" s="8">
        <f>R369</f>
        <v>9.5267259608243449E-2</v>
      </c>
      <c r="L369" s="6">
        <f>O369*I369/1000*J369/2000</f>
        <v>562.48903703571182</v>
      </c>
      <c r="M369" s="6">
        <f>O369*I369/1000*K369/2000</f>
        <v>386.62907011595968</v>
      </c>
      <c r="O369" s="5">
        <f>AVERAGE(O365:O367)</f>
        <v>12111.983945369984</v>
      </c>
      <c r="Q369" s="12">
        <f>AVERAGE(Q365:Q367)</f>
        <v>0.13860000000000003</v>
      </c>
      <c r="R369" s="12">
        <f>AVERAGE(R365:R367)</f>
        <v>9.5267259608243449E-2</v>
      </c>
      <c r="V369" s="13"/>
    </row>
    <row r="370" spans="1:27" x14ac:dyDescent="0.25">
      <c r="G370" s="26"/>
      <c r="H370" s="27" t="s">
        <v>57</v>
      </c>
      <c r="I370" s="5">
        <f>P367</f>
        <v>710681.97</v>
      </c>
      <c r="J370" s="8">
        <f>Q369</f>
        <v>0.13860000000000003</v>
      </c>
      <c r="K370" s="8">
        <f>R369</f>
        <v>9.5267259608243449E-2</v>
      </c>
      <c r="L370" s="6">
        <f>O369*I370*J370/2000000</f>
        <v>596.51836473564128</v>
      </c>
      <c r="M370" s="6">
        <f>O369*I370*K370/2000000</f>
        <v>410.01926345133603</v>
      </c>
      <c r="V370" s="13"/>
    </row>
    <row r="371" spans="1:27" s="17" customFormat="1" ht="9" customHeight="1" x14ac:dyDescent="0.25">
      <c r="F371" s="18"/>
      <c r="G371" s="19"/>
      <c r="H371" s="20"/>
      <c r="I371" s="18"/>
      <c r="J371" s="21"/>
      <c r="K371" s="21"/>
      <c r="L371" s="19"/>
      <c r="M371" s="19"/>
      <c r="N371" s="19"/>
      <c r="O371" s="19"/>
      <c r="P371" s="19"/>
      <c r="Q371" s="22"/>
      <c r="R371" s="19"/>
      <c r="S371" s="19"/>
      <c r="T371" s="19"/>
      <c r="U371" s="19"/>
      <c r="V371" s="23"/>
    </row>
    <row r="372" spans="1:27" s="33" customFormat="1" x14ac:dyDescent="0.25">
      <c r="A372" s="33" t="s">
        <v>146</v>
      </c>
      <c r="B372" s="33" t="s">
        <v>153</v>
      </c>
      <c r="C372" s="33">
        <v>55479</v>
      </c>
      <c r="D372" s="33">
        <v>1</v>
      </c>
      <c r="E372" s="33">
        <v>2014</v>
      </c>
      <c r="F372" s="35"/>
      <c r="G372" s="35">
        <v>90</v>
      </c>
      <c r="H372" s="41">
        <f>P372/(G$372*8760)</f>
        <v>0.9968178462709284</v>
      </c>
      <c r="I372" s="35"/>
      <c r="J372" s="35"/>
      <c r="K372" s="35"/>
      <c r="L372" s="35"/>
      <c r="M372" s="35"/>
      <c r="N372" s="35">
        <v>8451.42</v>
      </c>
      <c r="O372" s="35">
        <f>V372/P372*1000</f>
        <v>11227.754768443199</v>
      </c>
      <c r="P372" s="35">
        <v>785891.19</v>
      </c>
      <c r="Q372" s="36">
        <v>0.1328</v>
      </c>
      <c r="R372" s="36">
        <f>T372*2000/V372</f>
        <v>7.8818480462645127E-2</v>
      </c>
      <c r="S372" s="35">
        <v>589.29300000000001</v>
      </c>
      <c r="T372" s="35">
        <v>347.73899999999998</v>
      </c>
      <c r="U372" s="35">
        <v>925438.35699999996</v>
      </c>
      <c r="V372" s="34">
        <v>8823793.5559999999</v>
      </c>
      <c r="W372" s="33" t="s">
        <v>152</v>
      </c>
      <c r="X372" s="33" t="s">
        <v>147</v>
      </c>
      <c r="Y372" s="33" t="s">
        <v>19</v>
      </c>
      <c r="Z372" s="33" t="s">
        <v>34</v>
      </c>
      <c r="AA372" s="33" t="s">
        <v>31</v>
      </c>
    </row>
    <row r="373" spans="1:27" s="33" customFormat="1" x14ac:dyDescent="0.25">
      <c r="A373" s="33" t="s">
        <v>146</v>
      </c>
      <c r="B373" s="33" t="s">
        <v>153</v>
      </c>
      <c r="C373" s="33">
        <v>55479</v>
      </c>
      <c r="D373" s="33">
        <v>1</v>
      </c>
      <c r="E373" s="33">
        <v>2015</v>
      </c>
      <c r="F373" s="35"/>
      <c r="G373" s="35"/>
      <c r="H373" s="41">
        <f>P373/(G$372*8760)</f>
        <v>1.0371430111618469</v>
      </c>
      <c r="I373" s="35"/>
      <c r="J373" s="35"/>
      <c r="K373" s="35"/>
      <c r="L373" s="35"/>
      <c r="M373" s="35"/>
      <c r="N373" s="35">
        <v>8739.0400000000009</v>
      </c>
      <c r="O373" s="35">
        <f>V373/P373*1000</f>
        <v>11150.193120553789</v>
      </c>
      <c r="P373" s="35">
        <v>817683.55</v>
      </c>
      <c r="Q373" s="36">
        <v>0.13139999999999999</v>
      </c>
      <c r="R373" s="36">
        <f>T373*2000/V373</f>
        <v>6.8209885406604998E-2</v>
      </c>
      <c r="S373" s="35">
        <v>600.70399999999995</v>
      </c>
      <c r="T373" s="35">
        <v>310.94600000000003</v>
      </c>
      <c r="U373" s="35">
        <v>956230.03500000003</v>
      </c>
      <c r="V373" s="34">
        <v>9117329.4940000009</v>
      </c>
      <c r="W373" s="33" t="s">
        <v>152</v>
      </c>
      <c r="X373" s="33" t="s">
        <v>147</v>
      </c>
      <c r="Y373" s="33" t="s">
        <v>19</v>
      </c>
      <c r="Z373" s="33" t="s">
        <v>34</v>
      </c>
      <c r="AA373" s="33" t="s">
        <v>31</v>
      </c>
    </row>
    <row r="374" spans="1:27" s="33" customFormat="1" x14ac:dyDescent="0.25">
      <c r="A374" s="33" t="s">
        <v>146</v>
      </c>
      <c r="B374" s="33" t="s">
        <v>153</v>
      </c>
      <c r="C374" s="33">
        <v>55479</v>
      </c>
      <c r="D374" s="33">
        <v>1</v>
      </c>
      <c r="E374" s="33">
        <v>2016</v>
      </c>
      <c r="F374" s="35"/>
      <c r="G374" s="35"/>
      <c r="H374" s="41">
        <f>P374/(G$372*8760)</f>
        <v>1.0003868087265346</v>
      </c>
      <c r="I374" s="35"/>
      <c r="J374" s="35"/>
      <c r="K374" s="35"/>
      <c r="L374" s="35"/>
      <c r="M374" s="35"/>
      <c r="N374" s="35">
        <v>8495.43</v>
      </c>
      <c r="O374" s="35">
        <f>V374/P374*1000</f>
        <v>11115.772860107283</v>
      </c>
      <c r="P374" s="35">
        <v>788704.96</v>
      </c>
      <c r="Q374" s="36">
        <v>0.1346</v>
      </c>
      <c r="R374" s="36">
        <f>T374*2000/V374</f>
        <v>7.8274768717474866E-2</v>
      </c>
      <c r="S374" s="35">
        <v>592.28700000000003</v>
      </c>
      <c r="T374" s="35">
        <v>343.12</v>
      </c>
      <c r="U374" s="35">
        <v>919488.45200000005</v>
      </c>
      <c r="V374" s="34">
        <v>8767065.1889999993</v>
      </c>
      <c r="W374" s="33" t="s">
        <v>152</v>
      </c>
      <c r="X374" s="33" t="s">
        <v>147</v>
      </c>
      <c r="Y374" s="33" t="s">
        <v>19</v>
      </c>
      <c r="Z374" s="33" t="s">
        <v>34</v>
      </c>
      <c r="AA374" s="33" t="s">
        <v>31</v>
      </c>
    </row>
    <row r="375" spans="1:27" s="33" customFormat="1" x14ac:dyDescent="0.25">
      <c r="A375" s="33" t="s">
        <v>146</v>
      </c>
      <c r="B375" s="33" t="s">
        <v>153</v>
      </c>
      <c r="C375" s="33">
        <v>55479</v>
      </c>
      <c r="D375" s="33">
        <v>1</v>
      </c>
      <c r="E375" s="33">
        <v>2017</v>
      </c>
      <c r="F375" s="35"/>
      <c r="G375" s="35"/>
      <c r="H375" s="41">
        <f>P375/(G$372*8760)</f>
        <v>1.0170358574327751</v>
      </c>
      <c r="I375" s="54"/>
      <c r="J375" s="39"/>
      <c r="K375" s="39"/>
      <c r="L375" s="35"/>
      <c r="M375" s="35"/>
      <c r="N375" s="35">
        <v>8574.93</v>
      </c>
      <c r="O375" s="35">
        <f>V375/P375*1000</f>
        <v>11404.752651951987</v>
      </c>
      <c r="P375" s="35">
        <v>801831.07</v>
      </c>
      <c r="Q375" s="36">
        <v>0.12770000000000001</v>
      </c>
      <c r="R375" s="36">
        <f>T375*2000/V375</f>
        <v>9.9452304569490294E-2</v>
      </c>
      <c r="S375" s="35">
        <v>586.56100000000004</v>
      </c>
      <c r="T375" s="35">
        <v>454.73</v>
      </c>
      <c r="U375" s="35">
        <v>959100.50100000005</v>
      </c>
      <c r="V375" s="34">
        <v>9144685.0219999999</v>
      </c>
      <c r="W375" s="33" t="s">
        <v>152</v>
      </c>
      <c r="X375" s="33" t="s">
        <v>147</v>
      </c>
      <c r="Y375" s="33" t="s">
        <v>19</v>
      </c>
      <c r="Z375" s="33" t="s">
        <v>34</v>
      </c>
      <c r="AA375" s="33" t="s">
        <v>31</v>
      </c>
    </row>
    <row r="376" spans="1:27" s="49" customFormat="1" x14ac:dyDescent="0.25">
      <c r="A376" s="49" t="s">
        <v>146</v>
      </c>
      <c r="B376" s="49" t="s">
        <v>153</v>
      </c>
      <c r="C376" s="49">
        <v>55479</v>
      </c>
      <c r="D376" s="53">
        <v>1</v>
      </c>
      <c r="E376" s="49">
        <v>2018</v>
      </c>
      <c r="H376" s="41">
        <f>P376/(G$372*8760)</f>
        <v>0.8958192034500253</v>
      </c>
      <c r="N376" s="51">
        <v>7648.02</v>
      </c>
      <c r="O376" s="6">
        <v>11218.627056749017</v>
      </c>
      <c r="P376" s="6">
        <v>706263.86</v>
      </c>
      <c r="Q376" s="52">
        <v>0.16850000000000001</v>
      </c>
      <c r="R376" s="52">
        <f>T376*2000/V376</f>
        <v>0.10845390473459134</v>
      </c>
      <c r="S376" s="51">
        <v>673.28499999999997</v>
      </c>
      <c r="T376" s="51">
        <v>429.65699999999998</v>
      </c>
      <c r="U376" s="51">
        <v>830991.81599999999</v>
      </c>
      <c r="V376" s="50">
        <v>7923310.8490000004</v>
      </c>
      <c r="W376" s="49" t="s">
        <v>152</v>
      </c>
      <c r="X376" s="49" t="s">
        <v>147</v>
      </c>
      <c r="Z376" s="49" t="s">
        <v>34</v>
      </c>
      <c r="AA376" s="49" t="s">
        <v>31</v>
      </c>
    </row>
    <row r="377" spans="1:27" x14ac:dyDescent="0.25">
      <c r="I377" s="16"/>
      <c r="J377" s="24" t="s">
        <v>56</v>
      </c>
      <c r="K377" s="24" t="s">
        <v>56</v>
      </c>
      <c r="O377" s="5" t="s">
        <v>58</v>
      </c>
      <c r="Q377" s="5" t="s">
        <v>58</v>
      </c>
      <c r="R377" s="5" t="s">
        <v>58</v>
      </c>
    </row>
    <row r="378" spans="1:27" x14ac:dyDescent="0.25">
      <c r="H378" s="25" t="s">
        <v>45</v>
      </c>
      <c r="I378" s="5">
        <f>G372*8760*0.85</f>
        <v>670140</v>
      </c>
      <c r="J378" s="8">
        <f>Q378</f>
        <v>0.14359999999999998</v>
      </c>
      <c r="K378" s="8">
        <f>R378</f>
        <v>9.5393659340518841E-2</v>
      </c>
      <c r="L378" s="6">
        <f>O378*I378/1000*J378/2000</f>
        <v>541.13160647890436</v>
      </c>
      <c r="M378" s="6">
        <f>O378*I378/1000*K378/2000</f>
        <v>359.4744019974674</v>
      </c>
      <c r="O378" s="5">
        <f>AVERAGE(O374:O376)</f>
        <v>11246.384189602764</v>
      </c>
      <c r="Q378" s="12">
        <f>AVERAGE(Q374:Q376)</f>
        <v>0.14359999999999998</v>
      </c>
      <c r="R378" s="12">
        <f>AVERAGE(R374:R376)</f>
        <v>9.5393659340518841E-2</v>
      </c>
      <c r="V378" s="13"/>
    </row>
    <row r="379" spans="1:27" x14ac:dyDescent="0.25">
      <c r="G379" s="26"/>
      <c r="H379" s="27" t="s">
        <v>57</v>
      </c>
      <c r="I379" s="5">
        <f>P375</f>
        <v>801831.07</v>
      </c>
      <c r="J379" s="8">
        <f>Q378</f>
        <v>0.14359999999999998</v>
      </c>
      <c r="K379" s="8">
        <f>R378</f>
        <v>9.5393659340518841E-2</v>
      </c>
      <c r="L379" s="6">
        <f>O378*I379*J379/2000000</f>
        <v>647.470879269703</v>
      </c>
      <c r="M379" s="6">
        <f>O378*I379*K379/2000000</f>
        <v>430.11571371838625</v>
      </c>
      <c r="V379" s="13"/>
    </row>
    <row r="380" spans="1:27" s="17" customFormat="1" ht="9" customHeight="1" x14ac:dyDescent="0.25">
      <c r="F380" s="18"/>
      <c r="G380" s="19"/>
      <c r="H380" s="20"/>
      <c r="I380" s="18"/>
      <c r="J380" s="21"/>
      <c r="K380" s="21"/>
      <c r="L380" s="19"/>
      <c r="M380" s="19"/>
      <c r="N380" s="19"/>
      <c r="O380" s="19"/>
      <c r="P380" s="19"/>
      <c r="Q380" s="22"/>
      <c r="R380" s="19"/>
      <c r="S380" s="19"/>
      <c r="T380" s="19"/>
      <c r="U380" s="19"/>
      <c r="V380" s="23"/>
    </row>
    <row r="381" spans="1:27" s="33" customFormat="1" x14ac:dyDescent="0.25">
      <c r="A381" s="33" t="s">
        <v>146</v>
      </c>
      <c r="B381" s="33" t="s">
        <v>151</v>
      </c>
      <c r="C381" s="33">
        <v>56319</v>
      </c>
      <c r="D381" s="33">
        <v>1</v>
      </c>
      <c r="E381" s="33">
        <v>2014</v>
      </c>
      <c r="F381" s="35"/>
      <c r="G381" s="35">
        <v>95</v>
      </c>
      <c r="H381" s="41">
        <f>P381/(G$381*8760)</f>
        <v>0.91979120403749093</v>
      </c>
      <c r="I381" s="35"/>
      <c r="J381" s="35"/>
      <c r="K381" s="35"/>
      <c r="L381" s="35"/>
      <c r="M381" s="35"/>
      <c r="N381" s="35">
        <v>8694.49</v>
      </c>
      <c r="O381" s="35">
        <f>V381/P381*1000</f>
        <v>10636.903325028678</v>
      </c>
      <c r="P381" s="35">
        <v>765450.23999999999</v>
      </c>
      <c r="Q381" s="36">
        <v>6.1800000000000001E-2</v>
      </c>
      <c r="R381" s="36">
        <f>T381*2000/V381</f>
        <v>4.7358271090745412E-2</v>
      </c>
      <c r="S381" s="35">
        <v>251.16300000000001</v>
      </c>
      <c r="T381" s="35">
        <v>192.79599999999999</v>
      </c>
      <c r="U381" s="35">
        <v>853938.63100000005</v>
      </c>
      <c r="V381" s="34">
        <v>8142020.2029999997</v>
      </c>
      <c r="W381" s="33" t="s">
        <v>150</v>
      </c>
      <c r="X381" s="33" t="s">
        <v>147</v>
      </c>
      <c r="Y381" s="33" t="s">
        <v>19</v>
      </c>
      <c r="Z381" s="33" t="s">
        <v>34</v>
      </c>
      <c r="AA381" s="33" t="s">
        <v>31</v>
      </c>
    </row>
    <row r="382" spans="1:27" s="33" customFormat="1" x14ac:dyDescent="0.25">
      <c r="A382" s="33" t="s">
        <v>146</v>
      </c>
      <c r="B382" s="33" t="s">
        <v>151</v>
      </c>
      <c r="C382" s="33">
        <v>56319</v>
      </c>
      <c r="D382" s="33">
        <v>1</v>
      </c>
      <c r="E382" s="33">
        <v>2015</v>
      </c>
      <c r="F382" s="35"/>
      <c r="G382" s="35"/>
      <c r="H382" s="41">
        <f>P382/(G$381*8760)</f>
        <v>0.89199030281182401</v>
      </c>
      <c r="I382" s="35"/>
      <c r="J382" s="35"/>
      <c r="K382" s="35"/>
      <c r="L382" s="35"/>
      <c r="M382" s="35"/>
      <c r="N382" s="35">
        <v>8000.75</v>
      </c>
      <c r="O382" s="35">
        <f>V382/P382*1000</f>
        <v>10855.078428837553</v>
      </c>
      <c r="P382" s="35">
        <v>742314.33</v>
      </c>
      <c r="Q382" s="36">
        <v>5.6800000000000003E-2</v>
      </c>
      <c r="R382" s="36">
        <f>T382*2000/V382</f>
        <v>4.3063931000421288E-2</v>
      </c>
      <c r="S382" s="35">
        <v>228.97</v>
      </c>
      <c r="T382" s="35">
        <v>173.50200000000001</v>
      </c>
      <c r="U382" s="35">
        <v>845110.55799999996</v>
      </c>
      <c r="V382" s="34">
        <v>8057880.2709999997</v>
      </c>
      <c r="W382" s="33" t="s">
        <v>150</v>
      </c>
      <c r="X382" s="33" t="s">
        <v>147</v>
      </c>
      <c r="Y382" s="33" t="s">
        <v>19</v>
      </c>
      <c r="Z382" s="33" t="s">
        <v>34</v>
      </c>
      <c r="AA382" s="33" t="s">
        <v>31</v>
      </c>
    </row>
    <row r="383" spans="1:27" s="33" customFormat="1" x14ac:dyDescent="0.25">
      <c r="A383" s="33" t="s">
        <v>146</v>
      </c>
      <c r="B383" s="33" t="s">
        <v>151</v>
      </c>
      <c r="C383" s="33">
        <v>56319</v>
      </c>
      <c r="D383" s="33">
        <v>1</v>
      </c>
      <c r="E383" s="33">
        <v>2016</v>
      </c>
      <c r="F383" s="35"/>
      <c r="G383" s="35"/>
      <c r="H383" s="41">
        <f>P383/(G$381*8760)</f>
        <v>0.97148592886325402</v>
      </c>
      <c r="I383" s="35"/>
      <c r="J383" s="35"/>
      <c r="K383" s="35"/>
      <c r="L383" s="35"/>
      <c r="M383" s="35"/>
      <c r="N383" s="35">
        <v>8733.61</v>
      </c>
      <c r="O383" s="35">
        <f>V383/P383*1000</f>
        <v>10641.462308480512</v>
      </c>
      <c r="P383" s="35">
        <v>808470.59</v>
      </c>
      <c r="Q383" s="36">
        <v>5.5100000000000003E-2</v>
      </c>
      <c r="R383" s="36">
        <f>T383*2000/V383</f>
        <v>5.5770632282919667E-2</v>
      </c>
      <c r="S383" s="35">
        <v>236.68199999999999</v>
      </c>
      <c r="T383" s="35">
        <v>239.90600000000001</v>
      </c>
      <c r="U383" s="35">
        <v>902316.70799999998</v>
      </c>
      <c r="V383" s="34">
        <v>8603309.3110000007</v>
      </c>
      <c r="W383" s="33" t="s">
        <v>150</v>
      </c>
      <c r="X383" s="33" t="s">
        <v>147</v>
      </c>
      <c r="Y383" s="33" t="s">
        <v>19</v>
      </c>
      <c r="Z383" s="33" t="s">
        <v>34</v>
      </c>
      <c r="AA383" s="33" t="s">
        <v>31</v>
      </c>
    </row>
    <row r="384" spans="1:27" s="33" customFormat="1" x14ac:dyDescent="0.25">
      <c r="A384" s="33" t="s">
        <v>146</v>
      </c>
      <c r="B384" s="33" t="s">
        <v>151</v>
      </c>
      <c r="C384" s="33">
        <v>56319</v>
      </c>
      <c r="D384" s="33">
        <v>1</v>
      </c>
      <c r="E384" s="33">
        <v>2017</v>
      </c>
      <c r="F384" s="35"/>
      <c r="G384" s="35"/>
      <c r="H384" s="41">
        <f>P384/(G$381*8760)</f>
        <v>0.9847610430185052</v>
      </c>
      <c r="I384" s="54"/>
      <c r="J384" s="35"/>
      <c r="K384" s="35"/>
      <c r="L384" s="35"/>
      <c r="M384" s="35"/>
      <c r="N384" s="35">
        <v>8409.52</v>
      </c>
      <c r="O384" s="35">
        <f>V384/P384*1000</f>
        <v>10936.852391089233</v>
      </c>
      <c r="P384" s="35">
        <v>819518.14</v>
      </c>
      <c r="Q384" s="36">
        <v>5.0900000000000001E-2</v>
      </c>
      <c r="R384" s="36">
        <f>T384*2000/V384</f>
        <v>5.9591324711429694E-2</v>
      </c>
      <c r="S384" s="35">
        <v>227.745</v>
      </c>
      <c r="T384" s="35">
        <v>267.05700000000002</v>
      </c>
      <c r="U384" s="35">
        <v>940031.97900000005</v>
      </c>
      <c r="V384" s="34">
        <v>8962948.9289999995</v>
      </c>
      <c r="W384" s="33" t="s">
        <v>150</v>
      </c>
      <c r="X384" s="33" t="s">
        <v>147</v>
      </c>
      <c r="Y384" s="33" t="s">
        <v>19</v>
      </c>
      <c r="Z384" s="33" t="s">
        <v>34</v>
      </c>
      <c r="AA384" s="33" t="s">
        <v>31</v>
      </c>
    </row>
    <row r="385" spans="1:27" s="49" customFormat="1" x14ac:dyDescent="0.25">
      <c r="A385" s="49" t="s">
        <v>146</v>
      </c>
      <c r="B385" s="49" t="s">
        <v>151</v>
      </c>
      <c r="C385" s="49">
        <v>56319</v>
      </c>
      <c r="D385" s="53">
        <v>1</v>
      </c>
      <c r="E385" s="49">
        <v>2018</v>
      </c>
      <c r="H385" s="41">
        <f>P385/(G$381*8760)</f>
        <v>1.0085936553713051</v>
      </c>
      <c r="N385" s="51">
        <v>8533.83</v>
      </c>
      <c r="O385" s="6">
        <v>11158.712583202911</v>
      </c>
      <c r="P385" s="6">
        <v>839351.64</v>
      </c>
      <c r="Q385" s="52">
        <v>6.25E-2</v>
      </c>
      <c r="R385" s="52">
        <f>T385*2000/V385</f>
        <v>0.22000529404407981</v>
      </c>
      <c r="S385" s="51">
        <v>293.05399999999997</v>
      </c>
      <c r="T385" s="51">
        <v>1030.2940000000001</v>
      </c>
      <c r="U385" s="51">
        <v>982289.94499999995</v>
      </c>
      <c r="V385" s="50">
        <v>9366083.7070000004</v>
      </c>
      <c r="W385" s="49" t="s">
        <v>150</v>
      </c>
      <c r="X385" s="49" t="s">
        <v>147</v>
      </c>
      <c r="Z385" s="49" t="s">
        <v>34</v>
      </c>
      <c r="AA385" s="49" t="s">
        <v>31</v>
      </c>
    </row>
    <row r="386" spans="1:27" x14ac:dyDescent="0.25">
      <c r="I386" s="16"/>
      <c r="J386" s="24" t="s">
        <v>56</v>
      </c>
      <c r="K386" s="24" t="s">
        <v>56</v>
      </c>
      <c r="O386" s="5" t="s">
        <v>58</v>
      </c>
      <c r="Q386" s="5" t="s">
        <v>58</v>
      </c>
      <c r="R386" s="5" t="s">
        <v>58</v>
      </c>
    </row>
    <row r="387" spans="1:27" x14ac:dyDescent="0.25">
      <c r="H387" s="25" t="s">
        <v>45</v>
      </c>
      <c r="I387" s="5">
        <f>G381*8760*0.85</f>
        <v>707370</v>
      </c>
      <c r="J387" s="8">
        <f>Q387</f>
        <v>5.616666666666667E-2</v>
      </c>
      <c r="K387" s="8">
        <f>R387</f>
        <v>0.11178908367947639</v>
      </c>
      <c r="L387" s="6">
        <f>O387*I387/1000*J387/2000</f>
        <v>216.77703786938943</v>
      </c>
      <c r="M387" s="6">
        <f>O387*I387/1000*K387/2000</f>
        <v>431.45352687543374</v>
      </c>
      <c r="O387" s="5">
        <f>AVERAGE(O383:O385)</f>
        <v>10912.342427590886</v>
      </c>
      <c r="Q387" s="12">
        <f>AVERAGE(Q383:Q385)</f>
        <v>5.616666666666667E-2</v>
      </c>
      <c r="R387" s="12">
        <f>AVERAGE(R383:R385)</f>
        <v>0.11178908367947639</v>
      </c>
      <c r="V387" s="13"/>
    </row>
    <row r="388" spans="1:27" x14ac:dyDescent="0.25">
      <c r="G388" s="26"/>
      <c r="H388" s="27" t="s">
        <v>57</v>
      </c>
      <c r="I388" s="5">
        <f>P385</f>
        <v>839351.64</v>
      </c>
      <c r="J388" s="8">
        <f>Q387</f>
        <v>5.616666666666667E-2</v>
      </c>
      <c r="K388" s="8">
        <f>R387</f>
        <v>0.11178908367947639</v>
      </c>
      <c r="L388" s="6">
        <f>O387*I388*J388/2000000</f>
        <v>257.22346473558974</v>
      </c>
      <c r="M388" s="6">
        <f>O387*I388*K388/2000000</f>
        <v>511.95445858133564</v>
      </c>
      <c r="V388" s="13"/>
    </row>
    <row r="389" spans="1:27" s="17" customFormat="1" ht="9" customHeight="1" x14ac:dyDescent="0.25">
      <c r="F389" s="18"/>
      <c r="G389" s="19"/>
      <c r="H389" s="20"/>
      <c r="I389" s="18"/>
      <c r="J389" s="21"/>
      <c r="K389" s="21"/>
      <c r="L389" s="19"/>
      <c r="M389" s="19"/>
      <c r="N389" s="19"/>
      <c r="O389" s="19"/>
      <c r="P389" s="19"/>
      <c r="Q389" s="22"/>
      <c r="R389" s="19"/>
      <c r="S389" s="19"/>
      <c r="T389" s="19"/>
      <c r="U389" s="19"/>
      <c r="V389" s="23"/>
    </row>
    <row r="390" spans="1:27" s="33" customFormat="1" x14ac:dyDescent="0.25">
      <c r="A390" s="33" t="s">
        <v>146</v>
      </c>
      <c r="B390" s="33" t="s">
        <v>149</v>
      </c>
      <c r="C390" s="33">
        <v>56596</v>
      </c>
      <c r="D390" s="33">
        <v>1</v>
      </c>
      <c r="E390" s="33">
        <v>2014</v>
      </c>
      <c r="F390" s="35"/>
      <c r="G390" s="35">
        <v>116</v>
      </c>
      <c r="H390" s="41">
        <f>P390/(G$390*8760)</f>
        <v>0.91325635726657217</v>
      </c>
      <c r="I390" s="35"/>
      <c r="J390" s="35"/>
      <c r="K390" s="35"/>
      <c r="L390" s="35"/>
      <c r="M390" s="35"/>
      <c r="N390" s="35">
        <v>8390.24</v>
      </c>
      <c r="O390" s="35">
        <f>V390/P390*1000</f>
        <v>10130.061512611148</v>
      </c>
      <c r="P390" s="35">
        <v>928014.58</v>
      </c>
      <c r="Q390" s="36">
        <v>4.3200000000000002E-2</v>
      </c>
      <c r="R390" s="36">
        <f>T390*2000/V390</f>
        <v>5.409620219258636E-2</v>
      </c>
      <c r="S390" s="35">
        <v>187.38</v>
      </c>
      <c r="T390" s="35">
        <v>254.27500000000001</v>
      </c>
      <c r="U390" s="35">
        <v>985958.353</v>
      </c>
      <c r="V390" s="34">
        <v>9400844.7799999993</v>
      </c>
      <c r="W390" s="33" t="s">
        <v>148</v>
      </c>
      <c r="X390" s="33" t="s">
        <v>147</v>
      </c>
      <c r="Y390" s="33" t="s">
        <v>19</v>
      </c>
      <c r="Z390" s="33" t="s">
        <v>34</v>
      </c>
      <c r="AA390" s="33" t="s">
        <v>36</v>
      </c>
    </row>
    <row r="391" spans="1:27" s="33" customFormat="1" x14ac:dyDescent="0.25">
      <c r="A391" s="33" t="s">
        <v>146</v>
      </c>
      <c r="B391" s="33" t="s">
        <v>149</v>
      </c>
      <c r="C391" s="33">
        <v>56596</v>
      </c>
      <c r="D391" s="33">
        <v>1</v>
      </c>
      <c r="E391" s="33">
        <v>2015</v>
      </c>
      <c r="F391" s="35"/>
      <c r="G391" s="35"/>
      <c r="H391" s="41">
        <f>P391/(G$390*8760)</f>
        <v>0.84897868445914038</v>
      </c>
      <c r="I391" s="35"/>
      <c r="J391" s="35"/>
      <c r="K391" s="35"/>
      <c r="L391" s="35"/>
      <c r="M391" s="35"/>
      <c r="N391" s="35">
        <v>7936.49</v>
      </c>
      <c r="O391" s="35">
        <f>V391/P391*1000</f>
        <v>10043.394830159486</v>
      </c>
      <c r="P391" s="35">
        <v>862698.18</v>
      </c>
      <c r="Q391" s="36">
        <v>4.5999999999999999E-2</v>
      </c>
      <c r="R391" s="36">
        <f>T391*2000/V391</f>
        <v>4.9427206559355966E-2</v>
      </c>
      <c r="S391" s="35">
        <v>172.79300000000001</v>
      </c>
      <c r="T391" s="35">
        <v>214.12899999999999</v>
      </c>
      <c r="U391" s="35">
        <v>908724.603</v>
      </c>
      <c r="V391" s="34">
        <v>8664418.4409999996</v>
      </c>
      <c r="W391" s="33" t="s">
        <v>148</v>
      </c>
      <c r="X391" s="33" t="s">
        <v>147</v>
      </c>
      <c r="Y391" s="33" t="s">
        <v>19</v>
      </c>
      <c r="Z391" s="33" t="s">
        <v>34</v>
      </c>
      <c r="AA391" s="33" t="s">
        <v>36</v>
      </c>
    </row>
    <row r="392" spans="1:27" s="33" customFormat="1" x14ac:dyDescent="0.25">
      <c r="A392" s="33" t="s">
        <v>146</v>
      </c>
      <c r="B392" s="33" t="s">
        <v>149</v>
      </c>
      <c r="C392" s="33">
        <v>56596</v>
      </c>
      <c r="D392" s="33">
        <v>1</v>
      </c>
      <c r="E392" s="33">
        <v>2016</v>
      </c>
      <c r="F392" s="35"/>
      <c r="G392" s="35"/>
      <c r="H392" s="41">
        <f>P392/(G$390*8760)</f>
        <v>0.88942048496299797</v>
      </c>
      <c r="I392" s="35"/>
      <c r="J392" s="35"/>
      <c r="K392" s="35"/>
      <c r="L392" s="35"/>
      <c r="M392" s="35"/>
      <c r="N392" s="35">
        <v>8161.13</v>
      </c>
      <c r="O392" s="35">
        <f>V392/P392*1000</f>
        <v>10208.03814017166</v>
      </c>
      <c r="P392" s="35">
        <v>903793.52</v>
      </c>
      <c r="Q392" s="36">
        <v>4.0500000000000001E-2</v>
      </c>
      <c r="R392" s="36">
        <f>T392*2000/V392</f>
        <v>5.0226108084008611E-2</v>
      </c>
      <c r="S392" s="35">
        <v>175.905</v>
      </c>
      <c r="T392" s="35">
        <v>231.69200000000001</v>
      </c>
      <c r="U392" s="35">
        <v>967612.08200000005</v>
      </c>
      <c r="V392" s="34">
        <v>9225958.7229999993</v>
      </c>
      <c r="W392" s="33" t="s">
        <v>148</v>
      </c>
      <c r="X392" s="33" t="s">
        <v>147</v>
      </c>
      <c r="Y392" s="33" t="s">
        <v>19</v>
      </c>
      <c r="Z392" s="33" t="s">
        <v>34</v>
      </c>
      <c r="AA392" s="33" t="s">
        <v>36</v>
      </c>
    </row>
    <row r="393" spans="1:27" s="33" customFormat="1" x14ac:dyDescent="0.25">
      <c r="A393" s="33" t="s">
        <v>146</v>
      </c>
      <c r="B393" s="33" t="s">
        <v>149</v>
      </c>
      <c r="C393" s="33">
        <v>56596</v>
      </c>
      <c r="D393" s="33">
        <v>1</v>
      </c>
      <c r="E393" s="33">
        <v>2017</v>
      </c>
      <c r="F393" s="35"/>
      <c r="G393" s="35"/>
      <c r="H393" s="41">
        <f>P393/(G$390*8760)</f>
        <v>0.83861723547472844</v>
      </c>
      <c r="I393" s="54"/>
      <c r="J393" s="35"/>
      <c r="K393" s="35"/>
      <c r="L393" s="35"/>
      <c r="M393" s="35"/>
      <c r="N393" s="35">
        <v>7902.86</v>
      </c>
      <c r="O393" s="35">
        <f>V393/P393*1000</f>
        <v>10488.596283491981</v>
      </c>
      <c r="P393" s="35">
        <v>852169.29</v>
      </c>
      <c r="Q393" s="36">
        <v>4.3200000000000002E-2</v>
      </c>
      <c r="R393" s="36">
        <f>T393*2000/V393</f>
        <v>6.2758587667908122E-2</v>
      </c>
      <c r="S393" s="35">
        <v>179.483</v>
      </c>
      <c r="T393" s="35">
        <v>280.47000000000003</v>
      </c>
      <c r="U393" s="35">
        <v>937421.5</v>
      </c>
      <c r="V393" s="34">
        <v>8938059.648</v>
      </c>
      <c r="W393" s="33" t="s">
        <v>148</v>
      </c>
      <c r="X393" s="33" t="s">
        <v>147</v>
      </c>
      <c r="Y393" s="33" t="s">
        <v>19</v>
      </c>
      <c r="Z393" s="33" t="s">
        <v>34</v>
      </c>
      <c r="AA393" s="33" t="s">
        <v>36</v>
      </c>
    </row>
    <row r="394" spans="1:27" s="49" customFormat="1" x14ac:dyDescent="0.25">
      <c r="A394" s="49" t="s">
        <v>146</v>
      </c>
      <c r="B394" s="49" t="s">
        <v>149</v>
      </c>
      <c r="C394" s="49">
        <v>56596</v>
      </c>
      <c r="D394" s="53">
        <v>1</v>
      </c>
      <c r="E394" s="49">
        <v>2018</v>
      </c>
      <c r="H394" s="41">
        <f>P394/(G$390*8760)</f>
        <v>0.92425371004566215</v>
      </c>
      <c r="N394" s="51">
        <v>8492.18</v>
      </c>
      <c r="O394" s="6">
        <v>10790.12930562001</v>
      </c>
      <c r="P394" s="6">
        <v>939189.65</v>
      </c>
      <c r="Q394" s="52">
        <v>4.5699999999999998E-2</v>
      </c>
      <c r="R394" s="52">
        <f>T394*2000/V394</f>
        <v>7.1322437910310288E-2</v>
      </c>
      <c r="S394" s="51">
        <v>218.08799999999999</v>
      </c>
      <c r="T394" s="51">
        <v>361.39</v>
      </c>
      <c r="U394" s="51">
        <v>1062853.824</v>
      </c>
      <c r="V394" s="50">
        <v>10133977.766000001</v>
      </c>
      <c r="W394" s="49" t="s">
        <v>148</v>
      </c>
      <c r="X394" s="49" t="s">
        <v>147</v>
      </c>
      <c r="Z394" s="49" t="s">
        <v>34</v>
      </c>
      <c r="AA394" s="49" t="s">
        <v>36</v>
      </c>
    </row>
    <row r="395" spans="1:27" x14ac:dyDescent="0.25">
      <c r="I395" s="16"/>
      <c r="J395" s="24" t="s">
        <v>56</v>
      </c>
      <c r="K395" s="24" t="s">
        <v>56</v>
      </c>
      <c r="O395" s="5" t="s">
        <v>58</v>
      </c>
      <c r="Q395" s="5" t="s">
        <v>58</v>
      </c>
      <c r="R395" s="5" t="s">
        <v>58</v>
      </c>
    </row>
    <row r="396" spans="1:27" x14ac:dyDescent="0.25">
      <c r="H396" s="25" t="s">
        <v>45</v>
      </c>
      <c r="I396" s="5">
        <f>G390*8760*0.85</f>
        <v>863736</v>
      </c>
      <c r="J396" s="8">
        <f>Q396</f>
        <v>4.3133333333333329E-2</v>
      </c>
      <c r="K396" s="8">
        <f>R396</f>
        <v>6.1435711220742338E-2</v>
      </c>
      <c r="L396" s="6">
        <f>O396*I396/1000*J396/2000</f>
        <v>195.51082919600361</v>
      </c>
      <c r="M396" s="6">
        <f>O396*I396/1000*K396/2000</f>
        <v>278.47017410386917</v>
      </c>
      <c r="O396" s="5">
        <f>AVERAGE(O392:O394)</f>
        <v>10495.587909761218</v>
      </c>
      <c r="Q396" s="12">
        <f>AVERAGE(Q392:Q394)</f>
        <v>4.3133333333333329E-2</v>
      </c>
      <c r="R396" s="12">
        <f>AVERAGE(R392:R394)</f>
        <v>6.1435711220742338E-2</v>
      </c>
      <c r="V396" s="13"/>
    </row>
    <row r="397" spans="1:27" x14ac:dyDescent="0.25">
      <c r="G397" s="26"/>
      <c r="H397" s="27" t="s">
        <v>57</v>
      </c>
      <c r="I397" s="5">
        <f>P394</f>
        <v>939189.65</v>
      </c>
      <c r="J397" s="8">
        <f>Q396</f>
        <v>4.3133333333333329E-2</v>
      </c>
      <c r="K397" s="8">
        <f>R396</f>
        <v>6.1435711220742338E-2</v>
      </c>
      <c r="L397" s="6">
        <f>O396*I397*J397/2000000</f>
        <v>212.59012851589424</v>
      </c>
      <c r="M397" s="6">
        <f>O396*I397*K397/2000000</f>
        <v>302.79657829713244</v>
      </c>
      <c r="V397" s="13"/>
    </row>
    <row r="398" spans="1:27" s="17" customFormat="1" ht="9" customHeight="1" x14ac:dyDescent="0.25">
      <c r="F398" s="18"/>
      <c r="G398" s="19"/>
      <c r="H398" s="20"/>
      <c r="I398" s="18"/>
      <c r="J398" s="21"/>
      <c r="K398" s="21"/>
      <c r="L398" s="19"/>
      <c r="M398" s="19"/>
      <c r="N398" s="19"/>
      <c r="O398" s="19"/>
      <c r="P398" s="19"/>
      <c r="Q398" s="22"/>
      <c r="R398" s="19"/>
      <c r="S398" s="19"/>
      <c r="T398" s="19"/>
      <c r="U398" s="19"/>
      <c r="V398" s="23"/>
    </row>
    <row r="399" spans="1:27" s="33" customFormat="1" x14ac:dyDescent="0.25">
      <c r="A399" s="33" t="s">
        <v>146</v>
      </c>
      <c r="B399" s="33" t="s">
        <v>145</v>
      </c>
      <c r="C399" s="33">
        <v>6101</v>
      </c>
      <c r="D399" s="33" t="s">
        <v>144</v>
      </c>
      <c r="E399" s="33">
        <v>2014</v>
      </c>
      <c r="F399" s="35"/>
      <c r="G399" s="35">
        <v>402.3</v>
      </c>
      <c r="H399" s="41">
        <f>P399/(G$399*8760)</f>
        <v>0.82236210284017575</v>
      </c>
      <c r="I399" s="35"/>
      <c r="J399" s="35"/>
      <c r="K399" s="35"/>
      <c r="L399" s="35"/>
      <c r="M399" s="35"/>
      <c r="N399" s="35">
        <v>8548.52</v>
      </c>
      <c r="O399" s="35">
        <f>V399/P399*1000</f>
        <v>11071.824530485523</v>
      </c>
      <c r="P399" s="35">
        <v>2898125.76</v>
      </c>
      <c r="Q399" s="36">
        <v>0.1956</v>
      </c>
      <c r="R399" s="36">
        <f>T399*2000/V399</f>
        <v>0.14799495434874113</v>
      </c>
      <c r="S399" s="35">
        <v>3168.337</v>
      </c>
      <c r="T399" s="35">
        <v>2374.3969999999999</v>
      </c>
      <c r="U399" s="35">
        <v>3365339.4819999998</v>
      </c>
      <c r="V399" s="34">
        <v>32087539.881999999</v>
      </c>
      <c r="W399" s="33" t="s">
        <v>143</v>
      </c>
      <c r="X399" s="33" t="s">
        <v>142</v>
      </c>
      <c r="Y399" s="33" t="s">
        <v>19</v>
      </c>
      <c r="Z399" s="33" t="s">
        <v>34</v>
      </c>
      <c r="AA399" s="33" t="s">
        <v>29</v>
      </c>
    </row>
    <row r="400" spans="1:27" s="33" customFormat="1" x14ac:dyDescent="0.25">
      <c r="A400" s="33" t="s">
        <v>146</v>
      </c>
      <c r="B400" s="33" t="s">
        <v>145</v>
      </c>
      <c r="C400" s="33">
        <v>6101</v>
      </c>
      <c r="D400" s="33" t="s">
        <v>144</v>
      </c>
      <c r="E400" s="33">
        <v>2015</v>
      </c>
      <c r="F400" s="35"/>
      <c r="G400" s="35"/>
      <c r="H400" s="41">
        <f>P400/(G$399*8760)</f>
        <v>0.81920136725245363</v>
      </c>
      <c r="I400" s="35"/>
      <c r="J400" s="35"/>
      <c r="K400" s="35"/>
      <c r="L400" s="35"/>
      <c r="M400" s="35"/>
      <c r="N400" s="35">
        <v>8228.66</v>
      </c>
      <c r="O400" s="35">
        <f>V400/P400*1000</f>
        <v>11250.989066157372</v>
      </c>
      <c r="P400" s="35">
        <v>2886986.86</v>
      </c>
      <c r="Q400" s="36">
        <v>0.21970000000000001</v>
      </c>
      <c r="R400" s="36">
        <f>T400*2000/V400</f>
        <v>0.15549967193042466</v>
      </c>
      <c r="S400" s="35">
        <v>3599.4050000000002</v>
      </c>
      <c r="T400" s="35">
        <v>2525.4279999999999</v>
      </c>
      <c r="U400" s="35">
        <v>3406657.0890000002</v>
      </c>
      <c r="V400" s="34">
        <v>32481457.596000001</v>
      </c>
      <c r="W400" s="33" t="s">
        <v>143</v>
      </c>
      <c r="X400" s="33" t="s">
        <v>142</v>
      </c>
      <c r="Y400" s="33" t="s">
        <v>19</v>
      </c>
      <c r="Z400" s="33" t="s">
        <v>34</v>
      </c>
      <c r="AA400" s="33" t="s">
        <v>29</v>
      </c>
    </row>
    <row r="401" spans="1:27" s="33" customFormat="1" x14ac:dyDescent="0.25">
      <c r="A401" s="33" t="s">
        <v>146</v>
      </c>
      <c r="B401" s="33" t="s">
        <v>145</v>
      </c>
      <c r="C401" s="33">
        <v>6101</v>
      </c>
      <c r="D401" s="33" t="s">
        <v>144</v>
      </c>
      <c r="E401" s="33">
        <v>2016</v>
      </c>
      <c r="F401" s="35"/>
      <c r="G401" s="35"/>
      <c r="H401" s="41">
        <f>P401/(G$399*8760)</f>
        <v>0.65742556215005721</v>
      </c>
      <c r="I401" s="35"/>
      <c r="J401" s="35"/>
      <c r="K401" s="35"/>
      <c r="L401" s="35"/>
      <c r="M401" s="35"/>
      <c r="N401" s="35">
        <v>6803.69</v>
      </c>
      <c r="O401" s="35">
        <f>V401/P401*1000</f>
        <v>11063.164063621869</v>
      </c>
      <c r="P401" s="35">
        <v>2316864.98</v>
      </c>
      <c r="Q401" s="36">
        <v>0.22320000000000001</v>
      </c>
      <c r="R401" s="36">
        <f>T401*2000/V401</f>
        <v>0.15349664055151371</v>
      </c>
      <c r="S401" s="35">
        <v>2900.5729999999999</v>
      </c>
      <c r="T401" s="35">
        <v>1967.202</v>
      </c>
      <c r="U401" s="35">
        <v>2688266.2149999999</v>
      </c>
      <c r="V401" s="34">
        <v>25631857.386999998</v>
      </c>
      <c r="W401" s="33" t="s">
        <v>143</v>
      </c>
      <c r="X401" s="33" t="s">
        <v>142</v>
      </c>
      <c r="Y401" s="33" t="s">
        <v>19</v>
      </c>
      <c r="Z401" s="33" t="s">
        <v>34</v>
      </c>
      <c r="AA401" s="33" t="s">
        <v>29</v>
      </c>
    </row>
    <row r="402" spans="1:27" s="33" customFormat="1" x14ac:dyDescent="0.25">
      <c r="A402" s="33" t="s">
        <v>146</v>
      </c>
      <c r="B402" s="33" t="s">
        <v>145</v>
      </c>
      <c r="C402" s="33">
        <v>6101</v>
      </c>
      <c r="D402" s="33" t="s">
        <v>144</v>
      </c>
      <c r="E402" s="33">
        <v>2017</v>
      </c>
      <c r="F402" s="35"/>
      <c r="G402" s="35"/>
      <c r="H402" s="41">
        <f>P402/(G$399*8760)</f>
        <v>0.82326979173405879</v>
      </c>
      <c r="I402" s="40"/>
      <c r="J402" s="39"/>
      <c r="K402" s="39"/>
      <c r="L402" s="35"/>
      <c r="M402" s="35"/>
      <c r="N402" s="35">
        <v>8349.5300000000007</v>
      </c>
      <c r="O402" s="35">
        <f>V402/P402*1000</f>
        <v>11108.283922827126</v>
      </c>
      <c r="P402" s="35">
        <v>2901324.59</v>
      </c>
      <c r="Q402" s="36">
        <v>0.22570000000000001</v>
      </c>
      <c r="R402" s="36">
        <f>T402*2000/V402</f>
        <v>0.1520583308829824</v>
      </c>
      <c r="S402" s="35">
        <v>3660.7379999999998</v>
      </c>
      <c r="T402" s="35">
        <v>2450.3240000000001</v>
      </c>
      <c r="U402" s="35">
        <v>3380148.946</v>
      </c>
      <c r="V402" s="34">
        <v>32228737.298</v>
      </c>
      <c r="W402" s="33" t="s">
        <v>143</v>
      </c>
      <c r="X402" s="33" t="s">
        <v>142</v>
      </c>
      <c r="Y402" s="33" t="s">
        <v>19</v>
      </c>
      <c r="Z402" s="33" t="s">
        <v>34</v>
      </c>
      <c r="AA402" s="33" t="s">
        <v>29</v>
      </c>
    </row>
    <row r="403" spans="1:27" s="49" customFormat="1" x14ac:dyDescent="0.25">
      <c r="A403" s="49" t="s">
        <v>146</v>
      </c>
      <c r="B403" s="49" t="s">
        <v>145</v>
      </c>
      <c r="C403" s="49">
        <v>6101</v>
      </c>
      <c r="D403" s="53" t="s">
        <v>144</v>
      </c>
      <c r="E403" s="49">
        <v>2018</v>
      </c>
      <c r="H403" s="41">
        <f>P403/(G$399*8760)</f>
        <v>0.73093109313229754</v>
      </c>
      <c r="N403" s="51">
        <v>8277.2199999999993</v>
      </c>
      <c r="O403" s="6">
        <v>11060.923269291288</v>
      </c>
      <c r="P403" s="6">
        <v>2575909.35</v>
      </c>
      <c r="Q403" s="52">
        <v>0.22509999999999999</v>
      </c>
      <c r="R403" s="52">
        <f>T403*2000/V403</f>
        <v>0.15186641056149297</v>
      </c>
      <c r="S403" s="51">
        <v>3240.1190000000001</v>
      </c>
      <c r="T403" s="51">
        <v>2163.4839999999999</v>
      </c>
      <c r="U403" s="51">
        <v>2988233.108</v>
      </c>
      <c r="V403" s="50">
        <v>28491935.669</v>
      </c>
      <c r="W403" s="49" t="s">
        <v>143</v>
      </c>
      <c r="X403" s="49" t="s">
        <v>142</v>
      </c>
      <c r="Z403" s="49" t="s">
        <v>34</v>
      </c>
      <c r="AA403" s="49" t="s">
        <v>29</v>
      </c>
    </row>
    <row r="404" spans="1:27" x14ac:dyDescent="0.25">
      <c r="I404" s="16"/>
      <c r="J404" s="24" t="s">
        <v>56</v>
      </c>
      <c r="K404" s="24" t="s">
        <v>56</v>
      </c>
      <c r="O404" s="5" t="s">
        <v>58</v>
      </c>
      <c r="Q404" s="5" t="s">
        <v>58</v>
      </c>
      <c r="R404" s="5" t="s">
        <v>58</v>
      </c>
    </row>
    <row r="405" spans="1:27" x14ac:dyDescent="0.25">
      <c r="H405" s="25" t="s">
        <v>45</v>
      </c>
      <c r="I405" s="5">
        <f>G399*8760*0.85</f>
        <v>2995525.8</v>
      </c>
      <c r="J405" s="8">
        <f>Q405</f>
        <v>0.22466666666666668</v>
      </c>
      <c r="K405" s="8">
        <f>R405</f>
        <v>0.15247379399866304</v>
      </c>
      <c r="L405" s="6">
        <f>O405*I405/1000*J405/2000</f>
        <v>3727.5354878576904</v>
      </c>
      <c r="M405" s="6">
        <f>O405*I405/1000*K405/2000</f>
        <v>2529.7543535533505</v>
      </c>
      <c r="O405" s="5">
        <f>AVERAGE(O401:O403)</f>
        <v>11077.45708524676</v>
      </c>
      <c r="Q405" s="12">
        <f>AVERAGE(Q401:Q403)</f>
        <v>0.22466666666666668</v>
      </c>
      <c r="R405" s="12">
        <f>AVERAGE(R401:R403)</f>
        <v>0.15247379399866304</v>
      </c>
      <c r="V405" s="13"/>
    </row>
    <row r="406" spans="1:27" x14ac:dyDescent="0.25">
      <c r="G406" s="26"/>
      <c r="H406" s="27" t="s">
        <v>57</v>
      </c>
      <c r="I406" s="5">
        <f>P402</f>
        <v>2901324.59</v>
      </c>
      <c r="J406" s="8">
        <f>Q405</f>
        <v>0.22466666666666668</v>
      </c>
      <c r="K406" s="8">
        <f>R405</f>
        <v>0.15247379399866304</v>
      </c>
      <c r="L406" s="6">
        <f>O405*I406*J406/2000000</f>
        <v>3610.3145467881345</v>
      </c>
      <c r="M406" s="6">
        <f>O405*I406*K406/2000000</f>
        <v>2450.2003997508182</v>
      </c>
      <c r="V406" s="13"/>
    </row>
    <row r="407" spans="1:27" s="17" customFormat="1" ht="9" customHeight="1" x14ac:dyDescent="0.25">
      <c r="F407" s="18"/>
      <c r="G407" s="19"/>
      <c r="H407" s="20"/>
      <c r="I407" s="18"/>
      <c r="J407" s="21"/>
      <c r="K407" s="21"/>
      <c r="L407" s="19"/>
      <c r="M407" s="19"/>
      <c r="N407" s="19"/>
      <c r="O407" s="19"/>
      <c r="P407" s="19"/>
      <c r="Q407" s="22"/>
      <c r="R407" s="19"/>
      <c r="S407" s="19"/>
      <c r="T407" s="19"/>
      <c r="U407" s="19"/>
      <c r="V407" s="23"/>
    </row>
    <row r="408" spans="1:27" s="42" customFormat="1" x14ac:dyDescent="0.25">
      <c r="A408" s="33" t="s">
        <v>192</v>
      </c>
      <c r="B408" s="33" t="s">
        <v>193</v>
      </c>
      <c r="C408" s="33">
        <v>6469</v>
      </c>
      <c r="D408" s="33" t="s">
        <v>106</v>
      </c>
      <c r="E408" s="33">
        <v>2014</v>
      </c>
      <c r="F408" s="55" t="s">
        <v>194</v>
      </c>
      <c r="G408" s="35">
        <v>434.9</v>
      </c>
      <c r="H408" s="41">
        <f>P408/(G$408*8760)</f>
        <v>0.77187962172587821</v>
      </c>
      <c r="I408" s="38"/>
      <c r="J408" s="37"/>
      <c r="K408" s="37"/>
      <c r="L408" s="35"/>
      <c r="M408" s="35"/>
      <c r="N408" s="35">
        <v>7029.78</v>
      </c>
      <c r="O408" s="35">
        <f>V408/P408*1000</f>
        <v>10582.163478154369</v>
      </c>
      <c r="P408" s="35">
        <v>2940648.32</v>
      </c>
      <c r="Q408" s="36">
        <v>0.20130000000000001</v>
      </c>
      <c r="R408" s="36">
        <f>T408*2000/V408</f>
        <v>0.37332086692883615</v>
      </c>
      <c r="S408" s="35">
        <v>3195.9609999999998</v>
      </c>
      <c r="T408" s="35">
        <v>5808.5780000000004</v>
      </c>
      <c r="U408" s="35">
        <v>3387856.1639999999</v>
      </c>
      <c r="V408" s="34">
        <v>31118421.254000001</v>
      </c>
      <c r="W408" s="33" t="s">
        <v>160</v>
      </c>
      <c r="X408" s="33" t="s">
        <v>160</v>
      </c>
      <c r="Y408" s="33" t="s">
        <v>25</v>
      </c>
      <c r="Z408" s="33" t="s">
        <v>34</v>
      </c>
      <c r="AA408" s="43" t="s">
        <v>195</v>
      </c>
    </row>
    <row r="409" spans="1:27" s="42" customFormat="1" x14ac:dyDescent="0.25">
      <c r="A409" s="33" t="s">
        <v>192</v>
      </c>
      <c r="B409" s="33" t="s">
        <v>193</v>
      </c>
      <c r="C409" s="33">
        <v>6469</v>
      </c>
      <c r="D409" s="33" t="s">
        <v>106</v>
      </c>
      <c r="E409" s="33">
        <v>2015</v>
      </c>
      <c r="F409" s="66"/>
      <c r="G409" s="35"/>
      <c r="H409" s="41">
        <f>P409/(G$408*8760)</f>
        <v>0.92132608293934148</v>
      </c>
      <c r="I409" s="38"/>
      <c r="J409" s="37"/>
      <c r="K409" s="37"/>
      <c r="L409" s="35"/>
      <c r="M409" s="35"/>
      <c r="N409" s="35">
        <v>8290.67</v>
      </c>
      <c r="O409" s="35">
        <f>V409/P409*1000</f>
        <v>10574.237000795634</v>
      </c>
      <c r="P409" s="35">
        <v>3509998.09</v>
      </c>
      <c r="Q409" s="36">
        <v>0.11210000000000001</v>
      </c>
      <c r="R409" s="36">
        <f>T409*2000/V409</f>
        <v>0.34010902249804403</v>
      </c>
      <c r="S409" s="35">
        <v>2103.4430000000002</v>
      </c>
      <c r="T409" s="35">
        <v>6311.6670000000004</v>
      </c>
      <c r="U409" s="35">
        <v>4040770.6570000001</v>
      </c>
      <c r="V409" s="34">
        <v>37115551.675999999</v>
      </c>
      <c r="W409" s="33" t="s">
        <v>160</v>
      </c>
      <c r="X409" s="33" t="s">
        <v>160</v>
      </c>
      <c r="Y409" s="33" t="s">
        <v>25</v>
      </c>
      <c r="Z409" s="33" t="s">
        <v>34</v>
      </c>
      <c r="AA409" s="43" t="s">
        <v>67</v>
      </c>
    </row>
    <row r="410" spans="1:27" s="42" customFormat="1" x14ac:dyDescent="0.25">
      <c r="A410" s="33" t="s">
        <v>192</v>
      </c>
      <c r="B410" s="33" t="s">
        <v>193</v>
      </c>
      <c r="C410" s="33">
        <v>6469</v>
      </c>
      <c r="D410" s="33" t="s">
        <v>106</v>
      </c>
      <c r="E410" s="33">
        <v>2016</v>
      </c>
      <c r="F410" s="55"/>
      <c r="G410" s="35"/>
      <c r="H410" s="41">
        <f>P410/(G$408*8760)</f>
        <v>0.94262366512639761</v>
      </c>
      <c r="I410" s="38"/>
      <c r="J410" s="37"/>
      <c r="K410" s="37"/>
      <c r="L410" s="35"/>
      <c r="M410" s="35"/>
      <c r="N410" s="35">
        <v>8374.06</v>
      </c>
      <c r="O410" s="35">
        <f>V410/P410*1000</f>
        <v>10344.371131586218</v>
      </c>
      <c r="P410" s="35">
        <v>3591136</v>
      </c>
      <c r="Q410" s="36">
        <v>0.12570000000000001</v>
      </c>
      <c r="R410" s="36">
        <f>T410*2000/V410</f>
        <v>0.3905722241722121</v>
      </c>
      <c r="S410" s="35">
        <v>2357.8429999999998</v>
      </c>
      <c r="T410" s="35">
        <v>7254.4970000000003</v>
      </c>
      <c r="U410" s="35">
        <v>4044308.3509999998</v>
      </c>
      <c r="V410" s="34">
        <v>37148043.568000004</v>
      </c>
      <c r="W410" s="33" t="s">
        <v>160</v>
      </c>
      <c r="X410" s="33" t="s">
        <v>160</v>
      </c>
      <c r="Y410" s="33" t="s">
        <v>25</v>
      </c>
      <c r="Z410" s="33" t="s">
        <v>34</v>
      </c>
      <c r="AA410" s="43" t="s">
        <v>67</v>
      </c>
    </row>
    <row r="411" spans="1:27" s="42" customFormat="1" x14ac:dyDescent="0.25">
      <c r="A411" s="33" t="s">
        <v>192</v>
      </c>
      <c r="B411" s="33" t="s">
        <v>193</v>
      </c>
      <c r="C411" s="33">
        <v>6469</v>
      </c>
      <c r="D411" s="33" t="s">
        <v>106</v>
      </c>
      <c r="E411" s="33">
        <v>2017</v>
      </c>
      <c r="F411" s="55"/>
      <c r="G411" s="35"/>
      <c r="H411" s="41">
        <f>P411/(G$408*8760)</f>
        <v>0.80856569662264255</v>
      </c>
      <c r="I411" s="40"/>
      <c r="J411" s="67"/>
      <c r="K411" s="67"/>
      <c r="L411" s="35"/>
      <c r="M411" s="35"/>
      <c r="N411" s="35">
        <v>7328.78</v>
      </c>
      <c r="O411" s="35">
        <f>V411/P411*1000</f>
        <v>9839.9118164753108</v>
      </c>
      <c r="P411" s="35">
        <v>3080412.14</v>
      </c>
      <c r="Q411" s="36">
        <v>0.1089</v>
      </c>
      <c r="R411" s="36">
        <f>T411*2000/V411</f>
        <v>0.347001405953969</v>
      </c>
      <c r="S411" s="35">
        <v>1661.912</v>
      </c>
      <c r="T411" s="35">
        <v>5258.9769999999999</v>
      </c>
      <c r="U411" s="35">
        <v>3299952.9539999999</v>
      </c>
      <c r="V411" s="34">
        <v>30310983.816</v>
      </c>
      <c r="W411" s="33" t="s">
        <v>160</v>
      </c>
      <c r="X411" s="33" t="s">
        <v>160</v>
      </c>
      <c r="Y411" s="33" t="s">
        <v>25</v>
      </c>
      <c r="Z411" s="33" t="s">
        <v>34</v>
      </c>
      <c r="AA411" s="43" t="s">
        <v>67</v>
      </c>
    </row>
    <row r="412" spans="1:27" s="42" customFormat="1" x14ac:dyDescent="0.25">
      <c r="A412" s="33" t="s">
        <v>192</v>
      </c>
      <c r="B412" s="33" t="s">
        <v>193</v>
      </c>
      <c r="C412" s="33">
        <v>6469</v>
      </c>
      <c r="D412" s="33" t="s">
        <v>106</v>
      </c>
      <c r="E412" s="33">
        <v>2018</v>
      </c>
      <c r="F412" s="55"/>
      <c r="G412" s="35"/>
      <c r="H412" s="41">
        <f>P412/(G$408*8760)</f>
        <v>0.9146806829051134</v>
      </c>
      <c r="I412" s="40"/>
      <c r="J412" s="67"/>
      <c r="K412" s="67"/>
      <c r="L412" s="35"/>
      <c r="M412" s="35"/>
      <c r="N412" s="35">
        <v>8206.61</v>
      </c>
      <c r="O412" s="35">
        <f>V412/P412*1000</f>
        <v>9863.2000157718885</v>
      </c>
      <c r="P412" s="35">
        <v>3484680.95</v>
      </c>
      <c r="Q412" s="36">
        <v>0.1033</v>
      </c>
      <c r="R412" s="36">
        <f>T412*2000/V412</f>
        <v>0.34393918583804806</v>
      </c>
      <c r="S412" s="35">
        <v>1782.9580000000001</v>
      </c>
      <c r="T412" s="35">
        <v>5910.6130000000003</v>
      </c>
      <c r="U412" s="35">
        <v>3741870.2760000001</v>
      </c>
      <c r="V412" s="34">
        <v>34370105.200999998</v>
      </c>
      <c r="W412" s="33" t="s">
        <v>160</v>
      </c>
      <c r="X412" s="33" t="s">
        <v>160</v>
      </c>
      <c r="Y412" s="33" t="s">
        <v>25</v>
      </c>
      <c r="Z412" s="33" t="s">
        <v>34</v>
      </c>
      <c r="AA412" s="43" t="s">
        <v>67</v>
      </c>
    </row>
    <row r="413" spans="1:27" x14ac:dyDescent="0.25">
      <c r="D413" s="29"/>
      <c r="F413" s="11"/>
      <c r="G413" s="11"/>
      <c r="H413" s="14"/>
      <c r="I413" s="11"/>
      <c r="J413" s="24" t="s">
        <v>56</v>
      </c>
      <c r="K413" s="24" t="s">
        <v>56</v>
      </c>
      <c r="L413" s="11"/>
      <c r="M413" s="11"/>
      <c r="O413" s="5" t="s">
        <v>58</v>
      </c>
      <c r="Q413" s="5" t="s">
        <v>58</v>
      </c>
      <c r="R413" s="5" t="s">
        <v>58</v>
      </c>
    </row>
    <row r="414" spans="1:27" x14ac:dyDescent="0.25">
      <c r="H414" s="25" t="s">
        <v>45</v>
      </c>
      <c r="I414" s="5">
        <f>G408*8760*0.85</f>
        <v>3238265.4</v>
      </c>
      <c r="J414" s="8">
        <f>Q414</f>
        <v>0.11263333333333332</v>
      </c>
      <c r="K414" s="8">
        <f>R414</f>
        <v>0.36050427198807639</v>
      </c>
      <c r="L414" s="6">
        <f>O414*I414*J414/2000000</f>
        <v>1826.5695937719208</v>
      </c>
      <c r="M414" s="6">
        <f>O414*I414*K414/2000000</f>
        <v>5846.2812220032811</v>
      </c>
      <c r="O414" s="5">
        <f>AVERAGE(O410:O412)</f>
        <v>10015.827654611139</v>
      </c>
      <c r="Q414" s="12">
        <f>AVERAGE(Q410:Q412)</f>
        <v>0.11263333333333332</v>
      </c>
      <c r="R414" s="12">
        <f>AVERAGE(R410:R412)</f>
        <v>0.36050427198807639</v>
      </c>
    </row>
    <row r="415" spans="1:27" x14ac:dyDescent="0.25">
      <c r="H415" s="27" t="s">
        <v>57</v>
      </c>
      <c r="I415" s="5">
        <f>P410</f>
        <v>3591136</v>
      </c>
      <c r="J415" s="8">
        <f>Q414</f>
        <v>0.11263333333333332</v>
      </c>
      <c r="K415" s="8">
        <f>R414</f>
        <v>0.36050427198807639</v>
      </c>
      <c r="L415" s="6">
        <f>O414*I415*J415/2000000</f>
        <v>2025.609088340851</v>
      </c>
      <c r="M415" s="6">
        <f>O414*I415*K415/2000000</f>
        <v>6483.3447445227848</v>
      </c>
      <c r="O415" s="11"/>
      <c r="V415" s="13"/>
    </row>
    <row r="416" spans="1:27" s="17" customFormat="1" ht="9" customHeight="1" x14ac:dyDescent="0.25">
      <c r="F416" s="18"/>
      <c r="G416" s="19"/>
      <c r="H416" s="20"/>
      <c r="I416" s="18"/>
      <c r="J416" s="21"/>
      <c r="K416" s="21"/>
      <c r="L416" s="19"/>
      <c r="M416" s="19"/>
      <c r="N416" s="19"/>
      <c r="O416" s="19"/>
      <c r="P416" s="19"/>
      <c r="Q416" s="22"/>
      <c r="R416" s="19"/>
      <c r="S416" s="19"/>
      <c r="T416" s="19"/>
      <c r="U416" s="19"/>
      <c r="V416" s="23"/>
    </row>
    <row r="417" spans="1:27" s="42" customFormat="1" x14ac:dyDescent="0.25">
      <c r="A417" s="33" t="s">
        <v>192</v>
      </c>
      <c r="B417" s="33" t="s">
        <v>193</v>
      </c>
      <c r="C417" s="33">
        <v>6469</v>
      </c>
      <c r="D417" s="33" t="s">
        <v>196</v>
      </c>
      <c r="E417" s="33">
        <v>2014</v>
      </c>
      <c r="F417" s="55"/>
      <c r="G417" s="35">
        <v>434.9</v>
      </c>
      <c r="H417" s="41">
        <f>P417/(G$417*8760)</f>
        <v>0.86462412762709318</v>
      </c>
      <c r="I417" s="38"/>
      <c r="J417" s="37"/>
      <c r="K417" s="37"/>
      <c r="L417" s="35"/>
      <c r="M417" s="35"/>
      <c r="N417" s="35">
        <v>8133.89</v>
      </c>
      <c r="O417" s="35">
        <f>V417/P417*1000</f>
        <v>11060.140286735075</v>
      </c>
      <c r="P417" s="35">
        <v>3293979.29</v>
      </c>
      <c r="Q417" s="36">
        <v>0.32229999999999998</v>
      </c>
      <c r="R417" s="36">
        <f>T417*2000/V417</f>
        <v>0.3829068568952676</v>
      </c>
      <c r="S417" s="35">
        <v>6052.4570000000003</v>
      </c>
      <c r="T417" s="35">
        <v>6975.0069999999996</v>
      </c>
      <c r="U417" s="35">
        <v>3966339.6680000001</v>
      </c>
      <c r="V417" s="34">
        <v>36431873.049000002</v>
      </c>
      <c r="W417" s="33" t="s">
        <v>160</v>
      </c>
      <c r="X417" s="33" t="s">
        <v>160</v>
      </c>
      <c r="Y417" s="33" t="s">
        <v>25</v>
      </c>
      <c r="Z417" s="33" t="s">
        <v>34</v>
      </c>
      <c r="AA417" s="43" t="s">
        <v>24</v>
      </c>
    </row>
    <row r="418" spans="1:27" s="42" customFormat="1" x14ac:dyDescent="0.25">
      <c r="A418" s="33" t="s">
        <v>192</v>
      </c>
      <c r="B418" s="33" t="s">
        <v>193</v>
      </c>
      <c r="C418" s="33">
        <v>6469</v>
      </c>
      <c r="D418" s="33" t="s">
        <v>196</v>
      </c>
      <c r="E418" s="33">
        <v>2015</v>
      </c>
      <c r="F418" s="68"/>
      <c r="G418" s="35"/>
      <c r="H418" s="41">
        <f>P418/(G$417*8760)</f>
        <v>0.94489782199445427</v>
      </c>
      <c r="I418" s="38"/>
      <c r="J418" s="37"/>
      <c r="K418" s="37"/>
      <c r="L418" s="35"/>
      <c r="M418" s="35"/>
      <c r="N418" s="35">
        <v>8582.32</v>
      </c>
      <c r="O418" s="35">
        <f>V418/P418*1000</f>
        <v>10991.157610201728</v>
      </c>
      <c r="P418" s="35">
        <v>3599799.91</v>
      </c>
      <c r="Q418" s="36">
        <v>0.36009999999999998</v>
      </c>
      <c r="R418" s="36">
        <f>T418*2000/V418</f>
        <v>0.33950510045014198</v>
      </c>
      <c r="S418" s="35">
        <v>7283.1149999999998</v>
      </c>
      <c r="T418" s="35">
        <v>6716.424</v>
      </c>
      <c r="U418" s="35">
        <v>4307548.3600000003</v>
      </c>
      <c r="V418" s="34">
        <v>39565968.175999999</v>
      </c>
      <c r="W418" s="33" t="s">
        <v>160</v>
      </c>
      <c r="X418" s="33" t="s">
        <v>160</v>
      </c>
      <c r="Y418" s="33" t="s">
        <v>25</v>
      </c>
      <c r="Z418" s="33" t="s">
        <v>34</v>
      </c>
      <c r="AA418" s="43" t="s">
        <v>24</v>
      </c>
    </row>
    <row r="419" spans="1:27" s="42" customFormat="1" x14ac:dyDescent="0.25">
      <c r="A419" s="33" t="s">
        <v>192</v>
      </c>
      <c r="B419" s="33" t="s">
        <v>193</v>
      </c>
      <c r="C419" s="33">
        <v>6469</v>
      </c>
      <c r="D419" s="33" t="s">
        <v>196</v>
      </c>
      <c r="E419" s="33">
        <v>2016</v>
      </c>
      <c r="F419" s="55" t="s">
        <v>194</v>
      </c>
      <c r="G419" s="35"/>
      <c r="H419" s="41">
        <f>P419/(G$417*8760)</f>
        <v>0.7225459114623527</v>
      </c>
      <c r="I419" s="38"/>
      <c r="J419" s="37"/>
      <c r="K419" s="37"/>
      <c r="L419" s="35"/>
      <c r="M419" s="35"/>
      <c r="N419" s="35">
        <v>6618.65</v>
      </c>
      <c r="O419" s="35">
        <f>V419/P419*1000</f>
        <v>10688.012067059239</v>
      </c>
      <c r="P419" s="35">
        <v>2752700.5</v>
      </c>
      <c r="Q419" s="36">
        <v>0.1832</v>
      </c>
      <c r="R419" s="36">
        <f>T419*2000/V419</f>
        <v>0.34593059111133717</v>
      </c>
      <c r="S419" s="35">
        <v>2683.1849999999999</v>
      </c>
      <c r="T419" s="35">
        <v>5088.7939999999999</v>
      </c>
      <c r="U419" s="35">
        <v>3203056.571</v>
      </c>
      <c r="V419" s="34">
        <v>29420896.160999998</v>
      </c>
      <c r="W419" s="33" t="s">
        <v>160</v>
      </c>
      <c r="X419" s="33" t="s">
        <v>160</v>
      </c>
      <c r="Y419" s="33" t="s">
        <v>25</v>
      </c>
      <c r="Z419" s="33" t="s">
        <v>34</v>
      </c>
      <c r="AA419" s="43" t="s">
        <v>197</v>
      </c>
    </row>
    <row r="420" spans="1:27" s="42" customFormat="1" x14ac:dyDescent="0.25">
      <c r="A420" s="33" t="s">
        <v>192</v>
      </c>
      <c r="B420" s="33" t="s">
        <v>193</v>
      </c>
      <c r="C420" s="33">
        <v>6469</v>
      </c>
      <c r="D420" s="33" t="s">
        <v>196</v>
      </c>
      <c r="E420" s="33">
        <v>2017</v>
      </c>
      <c r="F420" s="55"/>
      <c r="G420" s="35"/>
      <c r="H420" s="41">
        <f>P420/(G$417*8760)</f>
        <v>0.94483111899969663</v>
      </c>
      <c r="I420" s="40"/>
      <c r="J420" s="67"/>
      <c r="K420" s="67"/>
      <c r="L420" s="35"/>
      <c r="M420" s="35"/>
      <c r="N420" s="35">
        <v>8506.57</v>
      </c>
      <c r="O420" s="35">
        <f>V420/P420*1000</f>
        <v>10432.053352209197</v>
      </c>
      <c r="P420" s="35">
        <v>3599545.79</v>
      </c>
      <c r="Q420" s="36">
        <v>0.1081</v>
      </c>
      <c r="R420" s="36">
        <f>T420*2000/V420</f>
        <v>0.40494144553005379</v>
      </c>
      <c r="S420" s="35">
        <v>2044.9</v>
      </c>
      <c r="T420" s="35">
        <v>7602.9080000000004</v>
      </c>
      <c r="U420" s="35">
        <v>4088141.8149999999</v>
      </c>
      <c r="V420" s="34">
        <v>37550653.725000001</v>
      </c>
      <c r="W420" s="33" t="s">
        <v>160</v>
      </c>
      <c r="X420" s="33" t="s">
        <v>160</v>
      </c>
      <c r="Y420" s="33" t="s">
        <v>25</v>
      </c>
      <c r="Z420" s="33" t="s">
        <v>34</v>
      </c>
      <c r="AA420" s="43" t="s">
        <v>67</v>
      </c>
    </row>
    <row r="421" spans="1:27" s="42" customFormat="1" x14ac:dyDescent="0.25">
      <c r="A421" s="33" t="s">
        <v>192</v>
      </c>
      <c r="B421" s="33" t="s">
        <v>193</v>
      </c>
      <c r="C421" s="33">
        <v>6469</v>
      </c>
      <c r="D421" s="33" t="s">
        <v>196</v>
      </c>
      <c r="E421" s="33">
        <v>2018</v>
      </c>
      <c r="F421" s="55"/>
      <c r="G421" s="35"/>
      <c r="H421" s="41">
        <f>P421/(G$417*8760)</f>
        <v>0.88509059711412164</v>
      </c>
      <c r="I421" s="40"/>
      <c r="J421" s="67"/>
      <c r="K421" s="67"/>
      <c r="L421" s="35"/>
      <c r="M421" s="35"/>
      <c r="N421" s="35">
        <v>7752.55</v>
      </c>
      <c r="O421" s="35">
        <f>V421/P421*1000</f>
        <v>10526.499043406888</v>
      </c>
      <c r="P421" s="35">
        <v>3371950.89</v>
      </c>
      <c r="Q421" s="36">
        <v>0.1021</v>
      </c>
      <c r="R421" s="36">
        <f>T421*2000/V421</f>
        <v>0.3451939705380625</v>
      </c>
      <c r="S421" s="35">
        <v>1806.3119999999999</v>
      </c>
      <c r="T421" s="35">
        <v>6126.3019999999997</v>
      </c>
      <c r="U421" s="35">
        <v>3864321.1269999999</v>
      </c>
      <c r="V421" s="34">
        <v>35494837.818000004</v>
      </c>
      <c r="W421" s="33" t="s">
        <v>160</v>
      </c>
      <c r="X421" s="33" t="s">
        <v>160</v>
      </c>
      <c r="Y421" s="33" t="s">
        <v>25</v>
      </c>
      <c r="Z421" s="33" t="s">
        <v>34</v>
      </c>
      <c r="AA421" s="43" t="s">
        <v>67</v>
      </c>
    </row>
    <row r="422" spans="1:27" x14ac:dyDescent="0.25">
      <c r="D422" s="29"/>
      <c r="F422" s="11"/>
      <c r="G422" s="11"/>
      <c r="H422" s="14"/>
      <c r="I422" s="11"/>
      <c r="J422" s="24">
        <v>2018</v>
      </c>
      <c r="K422" s="24">
        <v>2018</v>
      </c>
      <c r="L422" s="11"/>
      <c r="M422" s="11"/>
      <c r="O422" s="5" t="s">
        <v>58</v>
      </c>
      <c r="Q422" s="5"/>
      <c r="R422" s="5"/>
    </row>
    <row r="423" spans="1:27" x14ac:dyDescent="0.25">
      <c r="H423" s="25" t="s">
        <v>45</v>
      </c>
      <c r="I423" s="5">
        <f>G417*8760*0.85</f>
        <v>3238265.4</v>
      </c>
      <c r="J423" s="8">
        <f>Q421</f>
        <v>0.1021</v>
      </c>
      <c r="K423" s="8">
        <f>R421</f>
        <v>0.3451939705380625</v>
      </c>
      <c r="L423" s="6">
        <f>O423*I423*J423/2000000</f>
        <v>1743.8675699607747</v>
      </c>
      <c r="M423" s="6">
        <f>O423*I423*K423/2000000</f>
        <v>5895.9115628533036</v>
      </c>
      <c r="O423" s="5">
        <f>AVERAGE(O419:O421)</f>
        <v>10548.854820891776</v>
      </c>
      <c r="Q423" s="12"/>
      <c r="R423" s="12"/>
    </row>
    <row r="424" spans="1:27" x14ac:dyDescent="0.25">
      <c r="H424" s="27" t="s">
        <v>57</v>
      </c>
      <c r="I424" s="5">
        <f>P420</f>
        <v>3599545.79</v>
      </c>
      <c r="J424" s="8">
        <f>Q421</f>
        <v>0.1021</v>
      </c>
      <c r="K424" s="8">
        <f>R421</f>
        <v>0.3451939705380625</v>
      </c>
      <c r="L424" s="6">
        <f>O423*I424*J424/2000000</f>
        <v>1938.4239382509652</v>
      </c>
      <c r="M424" s="6">
        <f>O423*I424*K424/2000000</f>
        <v>6553.6949640634548</v>
      </c>
      <c r="O424" s="11"/>
      <c r="V424" s="13"/>
    </row>
    <row r="425" spans="1:27" s="17" customFormat="1" ht="9" customHeight="1" x14ac:dyDescent="0.25">
      <c r="F425" s="18"/>
      <c r="G425" s="19"/>
      <c r="H425" s="20"/>
      <c r="I425" s="18"/>
      <c r="J425" s="21"/>
      <c r="K425" s="21"/>
      <c r="L425" s="19"/>
      <c r="M425" s="19"/>
      <c r="N425" s="19"/>
      <c r="O425" s="19"/>
      <c r="P425" s="19"/>
      <c r="Q425" s="22"/>
      <c r="R425" s="19"/>
      <c r="S425" s="19"/>
      <c r="T425" s="19"/>
      <c r="U425" s="19"/>
      <c r="V425" s="23"/>
    </row>
    <row r="426" spans="1:27" s="42" customFormat="1" x14ac:dyDescent="0.25">
      <c r="A426" s="33" t="s">
        <v>192</v>
      </c>
      <c r="B426" s="33" t="s">
        <v>198</v>
      </c>
      <c r="C426" s="33">
        <v>6030</v>
      </c>
      <c r="D426" s="33">
        <v>1</v>
      </c>
      <c r="E426" s="33">
        <v>2014</v>
      </c>
      <c r="F426" s="35"/>
      <c r="G426" s="35">
        <v>604.79999999999995</v>
      </c>
      <c r="H426" s="41">
        <f>P426/(G$426*8760)</f>
        <v>0.89181164270312385</v>
      </c>
      <c r="I426" s="35"/>
      <c r="J426" s="36"/>
      <c r="K426" s="35"/>
      <c r="L426" s="35"/>
      <c r="M426" s="35"/>
      <c r="N426" s="35">
        <v>7985.05</v>
      </c>
      <c r="O426" s="35">
        <f>V426/P426*1000</f>
        <v>9796.3333563879805</v>
      </c>
      <c r="P426" s="35">
        <v>4724860.8899999997</v>
      </c>
      <c r="Q426" s="36">
        <v>0.2026</v>
      </c>
      <c r="R426" s="36">
        <f>T426*2000/V426</f>
        <v>0.34069484481336637</v>
      </c>
      <c r="S426" s="35">
        <v>4696.8180000000002</v>
      </c>
      <c r="T426" s="35">
        <v>7884.7539999999999</v>
      </c>
      <c r="U426" s="35">
        <v>5039198.1390000004</v>
      </c>
      <c r="V426" s="34">
        <v>46286312.340999998</v>
      </c>
      <c r="W426" s="33" t="s">
        <v>199</v>
      </c>
      <c r="X426" s="33" t="s">
        <v>199</v>
      </c>
      <c r="Y426" s="33" t="s">
        <v>25</v>
      </c>
      <c r="Z426" s="33" t="s">
        <v>23</v>
      </c>
      <c r="AA426" s="43" t="s">
        <v>67</v>
      </c>
    </row>
    <row r="427" spans="1:27" s="42" customFormat="1" x14ac:dyDescent="0.25">
      <c r="A427" s="33" t="s">
        <v>192</v>
      </c>
      <c r="B427" s="33" t="s">
        <v>198</v>
      </c>
      <c r="C427" s="33">
        <v>6030</v>
      </c>
      <c r="D427" s="33">
        <v>1</v>
      </c>
      <c r="E427" s="33">
        <v>2015</v>
      </c>
      <c r="F427" s="55"/>
      <c r="G427" s="35"/>
      <c r="H427" s="41">
        <f>P427/(G$426*8760)</f>
        <v>0.901631927457056</v>
      </c>
      <c r="I427" s="38"/>
      <c r="J427" s="37"/>
      <c r="K427" s="37"/>
      <c r="L427" s="35"/>
      <c r="M427" s="35"/>
      <c r="N427" s="35">
        <v>8404.34</v>
      </c>
      <c r="O427" s="35">
        <f>V427/P427*1000</f>
        <v>9851.5555618190465</v>
      </c>
      <c r="P427" s="35">
        <v>4776889.2300000004</v>
      </c>
      <c r="Q427" s="36">
        <v>0.21879999999999999</v>
      </c>
      <c r="R427" s="36">
        <f>T427*2000/V427</f>
        <v>0.32585368762033462</v>
      </c>
      <c r="S427" s="35">
        <v>5087.0420000000004</v>
      </c>
      <c r="T427" s="35">
        <v>7667.3029999999999</v>
      </c>
      <c r="U427" s="35">
        <v>5123401.9019999998</v>
      </c>
      <c r="V427" s="34">
        <v>47059789.662</v>
      </c>
      <c r="W427" s="33" t="s">
        <v>199</v>
      </c>
      <c r="X427" s="33" t="s">
        <v>199</v>
      </c>
      <c r="Y427" s="33" t="s">
        <v>25</v>
      </c>
      <c r="Z427" s="33" t="s">
        <v>23</v>
      </c>
      <c r="AA427" s="43" t="s">
        <v>67</v>
      </c>
    </row>
    <row r="428" spans="1:27" s="42" customFormat="1" x14ac:dyDescent="0.25">
      <c r="A428" s="33" t="s">
        <v>192</v>
      </c>
      <c r="B428" s="33" t="s">
        <v>198</v>
      </c>
      <c r="C428" s="33">
        <v>6030</v>
      </c>
      <c r="D428" s="33">
        <v>1</v>
      </c>
      <c r="E428" s="33">
        <v>2016</v>
      </c>
      <c r="G428" s="35"/>
      <c r="H428" s="41">
        <f>P428/(G$426*8760)</f>
        <v>0.8907883488409315</v>
      </c>
      <c r="I428" s="35"/>
      <c r="J428" s="36"/>
      <c r="K428" s="35"/>
      <c r="L428" s="35"/>
      <c r="M428" s="35"/>
      <c r="N428" s="35">
        <v>8272.18</v>
      </c>
      <c r="O428" s="35">
        <f>V428/P428*1000</f>
        <v>9627.677205934604</v>
      </c>
      <c r="P428" s="35">
        <v>4719439.43</v>
      </c>
      <c r="Q428" s="36">
        <v>0.19289999999999999</v>
      </c>
      <c r="R428" s="36">
        <f>T428*2000/V428</f>
        <v>0.33641317547979538</v>
      </c>
      <c r="S428" s="35">
        <v>4326.5150000000003</v>
      </c>
      <c r="T428" s="35">
        <v>7642.8429999999998</v>
      </c>
      <c r="U428" s="35">
        <v>4946752.3789999997</v>
      </c>
      <c r="V428" s="34">
        <v>45437239.424999997</v>
      </c>
      <c r="W428" s="33" t="s">
        <v>199</v>
      </c>
      <c r="X428" s="33" t="s">
        <v>199</v>
      </c>
      <c r="Y428" s="33" t="s">
        <v>25</v>
      </c>
      <c r="Z428" s="33" t="s">
        <v>23</v>
      </c>
      <c r="AA428" s="43" t="s">
        <v>67</v>
      </c>
    </row>
    <row r="429" spans="1:27" s="42" customFormat="1" x14ac:dyDescent="0.25">
      <c r="A429" s="33" t="s">
        <v>192</v>
      </c>
      <c r="B429" s="33" t="s">
        <v>198</v>
      </c>
      <c r="C429" s="33">
        <v>6030</v>
      </c>
      <c r="D429" s="33">
        <v>1</v>
      </c>
      <c r="E429" s="33">
        <v>2017</v>
      </c>
      <c r="F429" s="35" t="s">
        <v>200</v>
      </c>
      <c r="G429" s="35"/>
      <c r="H429" s="41">
        <f>P429/(G$426*8760)</f>
        <v>0.72546325741103146</v>
      </c>
      <c r="I429" s="40"/>
      <c r="J429" s="37"/>
      <c r="K429" s="40"/>
      <c r="L429" s="35"/>
      <c r="M429" s="35"/>
      <c r="N429" s="35">
        <v>6721.15</v>
      </c>
      <c r="O429" s="35">
        <f>V429/P429*1000</f>
        <v>9711.6308358362076</v>
      </c>
      <c r="P429" s="35">
        <v>3843539.16</v>
      </c>
      <c r="Q429" s="36">
        <v>0.18240000000000001</v>
      </c>
      <c r="R429" s="36">
        <f>T429*2000/V429</f>
        <v>0.16586922216682962</v>
      </c>
      <c r="S429" s="35">
        <v>3361.134</v>
      </c>
      <c r="T429" s="35">
        <v>3095.703</v>
      </c>
      <c r="U429" s="35">
        <v>4063790.8050000002</v>
      </c>
      <c r="V429" s="34">
        <v>37327033.424999997</v>
      </c>
      <c r="W429" s="33" t="s">
        <v>199</v>
      </c>
      <c r="X429" s="33" t="s">
        <v>199</v>
      </c>
      <c r="Y429" s="33" t="s">
        <v>25</v>
      </c>
      <c r="Z429" s="33" t="s">
        <v>23</v>
      </c>
      <c r="AA429" s="43" t="s">
        <v>67</v>
      </c>
    </row>
    <row r="430" spans="1:27" s="42" customFormat="1" x14ac:dyDescent="0.25">
      <c r="A430" s="33" t="s">
        <v>192</v>
      </c>
      <c r="B430" s="33" t="s">
        <v>198</v>
      </c>
      <c r="C430" s="33">
        <v>6030</v>
      </c>
      <c r="D430" s="33">
        <v>1</v>
      </c>
      <c r="E430" s="33">
        <v>2018</v>
      </c>
      <c r="F430" s="35" t="s">
        <v>201</v>
      </c>
      <c r="G430" s="35"/>
      <c r="H430" s="41">
        <f>P430/(G$426*8760)</f>
        <v>0.93647051329093289</v>
      </c>
      <c r="I430" s="40"/>
      <c r="J430" s="37"/>
      <c r="K430" s="40"/>
      <c r="L430" s="35"/>
      <c r="M430" s="35"/>
      <c r="N430" s="35">
        <v>8347.26</v>
      </c>
      <c r="O430" s="35">
        <f>V430/P430*1000</f>
        <v>9724.9682492516167</v>
      </c>
      <c r="P430" s="35">
        <v>4961465.7300000004</v>
      </c>
      <c r="Q430" s="36">
        <v>0.16550000000000001</v>
      </c>
      <c r="R430" s="36">
        <f>T430*2000/V430</f>
        <v>0.14334408579247604</v>
      </c>
      <c r="S430" s="35">
        <v>3985.4459999999999</v>
      </c>
      <c r="T430" s="35">
        <v>3458.183</v>
      </c>
      <c r="U430" s="35">
        <v>5252985.4950000001</v>
      </c>
      <c r="V430" s="34">
        <v>48250096.693999998</v>
      </c>
      <c r="W430" s="33" t="s">
        <v>199</v>
      </c>
      <c r="X430" s="33" t="s">
        <v>199</v>
      </c>
      <c r="Y430" s="33" t="s">
        <v>25</v>
      </c>
      <c r="Z430" s="33" t="s">
        <v>23</v>
      </c>
      <c r="AA430" s="43" t="s">
        <v>67</v>
      </c>
    </row>
    <row r="431" spans="1:27" x14ac:dyDescent="0.25">
      <c r="D431" s="29"/>
      <c r="F431" s="11"/>
      <c r="G431" s="11"/>
      <c r="H431" s="14"/>
      <c r="I431" s="11"/>
      <c r="J431" s="24" t="s">
        <v>202</v>
      </c>
      <c r="K431" s="24">
        <v>2018</v>
      </c>
      <c r="L431" s="11"/>
      <c r="M431" s="11"/>
      <c r="O431" s="5" t="s">
        <v>58</v>
      </c>
      <c r="Q431" s="5"/>
      <c r="R431" s="5"/>
    </row>
    <row r="432" spans="1:27" x14ac:dyDescent="0.25">
      <c r="H432" s="25" t="s">
        <v>45</v>
      </c>
      <c r="I432" s="5">
        <f>G426*8760*0.85</f>
        <v>4503340.8</v>
      </c>
      <c r="J432" s="8">
        <v>0.126</v>
      </c>
      <c r="K432" s="8">
        <f>R430</f>
        <v>0.14334408579247604</v>
      </c>
      <c r="L432" s="6">
        <f>O432*I432*J432/2000000</f>
        <v>2748.6131661205136</v>
      </c>
      <c r="M432" s="6">
        <f>O432*I432*K432/2000000</f>
        <v>3126.9638213865719</v>
      </c>
      <c r="O432" s="5">
        <f>AVERAGE(O428:O430)</f>
        <v>9688.0920970074749</v>
      </c>
      <c r="Q432" s="12"/>
      <c r="R432" s="12"/>
    </row>
    <row r="433" spans="1:27" x14ac:dyDescent="0.25">
      <c r="H433" s="27" t="s">
        <v>57</v>
      </c>
      <c r="I433" s="5">
        <f>P430</f>
        <v>4961465.7300000004</v>
      </c>
      <c r="J433" s="8">
        <v>0.126</v>
      </c>
      <c r="K433" s="8">
        <f>R430</f>
        <v>0.14334408579247604</v>
      </c>
      <c r="L433" s="6">
        <f>O432*I433*J433/2000000</f>
        <v>3028.2296264883453</v>
      </c>
      <c r="M433" s="6">
        <f>O432*I433*K433/2000000</f>
        <v>3445.0698998306589</v>
      </c>
      <c r="O433" s="11"/>
      <c r="V433" s="13"/>
    </row>
    <row r="434" spans="1:27" s="17" customFormat="1" ht="9" customHeight="1" x14ac:dyDescent="0.25">
      <c r="F434" s="18"/>
      <c r="G434" s="19"/>
      <c r="H434" s="20"/>
      <c r="I434" s="18"/>
      <c r="J434" s="21"/>
      <c r="K434" s="21"/>
      <c r="L434" s="19"/>
      <c r="M434" s="19"/>
      <c r="N434" s="19"/>
      <c r="O434" s="19"/>
      <c r="P434" s="19"/>
      <c r="Q434" s="22"/>
      <c r="R434" s="19"/>
      <c r="S434" s="19"/>
      <c r="T434" s="19"/>
      <c r="U434" s="19"/>
      <c r="V434" s="23"/>
    </row>
    <row r="435" spans="1:27" s="42" customFormat="1" x14ac:dyDescent="0.25">
      <c r="A435" s="33" t="s">
        <v>192</v>
      </c>
      <c r="B435" s="33" t="s">
        <v>198</v>
      </c>
      <c r="C435" s="33">
        <v>6030</v>
      </c>
      <c r="D435" s="33">
        <v>2</v>
      </c>
      <c r="E435" s="33">
        <v>2014</v>
      </c>
      <c r="F435" s="55"/>
      <c r="G435" s="35">
        <v>604.79999999999995</v>
      </c>
      <c r="H435" s="41">
        <f>P435/(G$435*8760)</f>
        <v>0.92106825381725499</v>
      </c>
      <c r="I435" s="38"/>
      <c r="J435" s="37"/>
      <c r="K435" s="37"/>
      <c r="L435" s="35"/>
      <c r="M435" s="35"/>
      <c r="N435" s="35">
        <v>8317.01</v>
      </c>
      <c r="O435" s="35">
        <f>V435/P435*1000</f>
        <v>9535.1150489687225</v>
      </c>
      <c r="P435" s="35">
        <v>4879863.82</v>
      </c>
      <c r="Q435" s="36">
        <v>0.14269999999999999</v>
      </c>
      <c r="R435" s="36">
        <f>T435*2000/V435</f>
        <v>0.34126861203878528</v>
      </c>
      <c r="S435" s="35">
        <v>3286.71</v>
      </c>
      <c r="T435" s="35">
        <v>7939.625</v>
      </c>
      <c r="U435" s="35">
        <v>5065733.3770000003</v>
      </c>
      <c r="V435" s="34">
        <v>46530062.946999997</v>
      </c>
      <c r="W435" s="33" t="s">
        <v>199</v>
      </c>
      <c r="X435" s="33" t="s">
        <v>199</v>
      </c>
      <c r="Y435" s="33" t="s">
        <v>25</v>
      </c>
      <c r="Z435" s="33" t="s">
        <v>23</v>
      </c>
      <c r="AA435" s="43" t="s">
        <v>203</v>
      </c>
    </row>
    <row r="436" spans="1:27" s="42" customFormat="1" x14ac:dyDescent="0.25">
      <c r="A436" s="33" t="s">
        <v>192</v>
      </c>
      <c r="B436" s="33" t="s">
        <v>198</v>
      </c>
      <c r="C436" s="33">
        <v>6030</v>
      </c>
      <c r="D436" s="33">
        <v>2</v>
      </c>
      <c r="E436" s="33">
        <v>2015</v>
      </c>
      <c r="F436" s="35"/>
      <c r="G436" s="35"/>
      <c r="H436" s="41">
        <f>P436/(G$435*8760)</f>
        <v>0.90135237355342945</v>
      </c>
      <c r="I436" s="35"/>
      <c r="J436" s="36"/>
      <c r="K436" s="35"/>
      <c r="L436" s="35"/>
      <c r="M436" s="35"/>
      <c r="N436" s="35">
        <v>8428.92</v>
      </c>
      <c r="O436" s="35">
        <f>V436/P436*1000</f>
        <v>9643.8494199576417</v>
      </c>
      <c r="P436" s="35">
        <v>4775408.1399999997</v>
      </c>
      <c r="Q436" s="36">
        <v>0.1565</v>
      </c>
      <c r="R436" s="36">
        <f>T436*2000/V436</f>
        <v>0.33767522093813179</v>
      </c>
      <c r="S436" s="35">
        <v>3498.768</v>
      </c>
      <c r="T436" s="35">
        <v>7775.5320000000002</v>
      </c>
      <c r="U436" s="35">
        <v>5013823.023</v>
      </c>
      <c r="V436" s="34">
        <v>46053317.020999998</v>
      </c>
      <c r="W436" s="33" t="s">
        <v>199</v>
      </c>
      <c r="X436" s="33" t="s">
        <v>199</v>
      </c>
      <c r="Y436" s="33" t="s">
        <v>25</v>
      </c>
      <c r="Z436" s="33" t="s">
        <v>23</v>
      </c>
      <c r="AA436" s="43" t="s">
        <v>203</v>
      </c>
    </row>
    <row r="437" spans="1:27" s="42" customFormat="1" x14ac:dyDescent="0.25">
      <c r="A437" s="33" t="s">
        <v>192</v>
      </c>
      <c r="B437" s="33" t="s">
        <v>198</v>
      </c>
      <c r="C437" s="33">
        <v>6030</v>
      </c>
      <c r="D437" s="33">
        <v>2</v>
      </c>
      <c r="E437" s="33">
        <v>2016</v>
      </c>
      <c r="F437" s="35"/>
      <c r="G437" s="35"/>
      <c r="H437" s="41">
        <f>P437/(G$435*8760)</f>
        <v>0.76562184034572733</v>
      </c>
      <c r="I437" s="35"/>
      <c r="J437" s="36"/>
      <c r="K437" s="35"/>
      <c r="L437" s="35"/>
      <c r="M437" s="35"/>
      <c r="N437" s="35">
        <v>7194.48</v>
      </c>
      <c r="O437" s="35">
        <f>V437/P437*1000</f>
        <v>9490.9245843342524</v>
      </c>
      <c r="P437" s="35">
        <v>4056301.26</v>
      </c>
      <c r="Q437" s="36">
        <v>0.13589999999999999</v>
      </c>
      <c r="R437" s="36">
        <f>T437*2000/V437</f>
        <v>0.29264339856741339</v>
      </c>
      <c r="S437" s="35">
        <v>2563.5590000000002</v>
      </c>
      <c r="T437" s="35">
        <v>5633.1</v>
      </c>
      <c r="U437" s="35">
        <v>4191280.9920000001</v>
      </c>
      <c r="V437" s="34">
        <v>38498049.350000001</v>
      </c>
      <c r="W437" s="33" t="s">
        <v>199</v>
      </c>
      <c r="X437" s="33" t="s">
        <v>199</v>
      </c>
      <c r="Y437" s="33" t="s">
        <v>25</v>
      </c>
      <c r="Z437" s="33" t="s">
        <v>23</v>
      </c>
      <c r="AA437" s="43" t="s">
        <v>203</v>
      </c>
    </row>
    <row r="438" spans="1:27" s="42" customFormat="1" x14ac:dyDescent="0.25">
      <c r="A438" s="33" t="s">
        <v>192</v>
      </c>
      <c r="B438" s="33" t="s">
        <v>198</v>
      </c>
      <c r="C438" s="33">
        <v>6030</v>
      </c>
      <c r="D438" s="33">
        <v>2</v>
      </c>
      <c r="E438" s="33">
        <v>2017</v>
      </c>
      <c r="F438" s="35" t="s">
        <v>200</v>
      </c>
      <c r="G438" s="35"/>
      <c r="H438" s="41">
        <f>P438/(G$435*8760)</f>
        <v>0.89109916142700096</v>
      </c>
      <c r="I438" s="40"/>
      <c r="J438" s="39"/>
      <c r="K438" s="40"/>
      <c r="L438" s="35"/>
      <c r="M438" s="35"/>
      <c r="N438" s="35">
        <v>8282.99</v>
      </c>
      <c r="O438" s="35">
        <f>V438/P438*1000</f>
        <v>9494.9837540879598</v>
      </c>
      <c r="P438" s="35">
        <v>4721086.13</v>
      </c>
      <c r="Q438" s="36">
        <v>0.13</v>
      </c>
      <c r="R438" s="36">
        <f>T438*2000/V438</f>
        <v>0.14705015974013047</v>
      </c>
      <c r="S438" s="35">
        <v>2889.4989999999998</v>
      </c>
      <c r="T438" s="35">
        <v>3295.8820000000001</v>
      </c>
      <c r="U438" s="35">
        <v>4880275.66</v>
      </c>
      <c r="V438" s="34">
        <v>44826636.105999999</v>
      </c>
      <c r="W438" s="33" t="s">
        <v>199</v>
      </c>
      <c r="X438" s="33" t="s">
        <v>199</v>
      </c>
      <c r="Y438" s="33" t="s">
        <v>25</v>
      </c>
      <c r="Z438" s="33" t="s">
        <v>23</v>
      </c>
      <c r="AA438" s="43" t="s">
        <v>203</v>
      </c>
    </row>
    <row r="439" spans="1:27" s="42" customFormat="1" x14ac:dyDescent="0.25">
      <c r="A439" s="33" t="s">
        <v>192</v>
      </c>
      <c r="B439" s="33" t="s">
        <v>198</v>
      </c>
      <c r="C439" s="33">
        <v>6030</v>
      </c>
      <c r="D439" s="33">
        <v>2</v>
      </c>
      <c r="E439" s="33">
        <v>2018</v>
      </c>
      <c r="F439" s="35"/>
      <c r="G439" s="35"/>
      <c r="H439" s="41">
        <f>P439/(G$435*8760)</f>
        <v>0.91854694408204673</v>
      </c>
      <c r="I439" s="40"/>
      <c r="J439" s="39"/>
      <c r="K439" s="40"/>
      <c r="L439" s="35"/>
      <c r="M439" s="35"/>
      <c r="N439" s="35">
        <v>8307.49</v>
      </c>
      <c r="O439" s="35">
        <f>V439/P439*1000</f>
        <v>9814.3279506622603</v>
      </c>
      <c r="P439" s="35">
        <v>4866505.8</v>
      </c>
      <c r="Q439" s="36">
        <v>0.12609999999999999</v>
      </c>
      <c r="R439" s="36">
        <f>T439*2000/V439</f>
        <v>0.14236860845757437</v>
      </c>
      <c r="S439" s="35">
        <v>3009.6170000000002</v>
      </c>
      <c r="T439" s="35">
        <v>3399.8679999999999</v>
      </c>
      <c r="U439" s="35">
        <v>5199794.4960000003</v>
      </c>
      <c r="V439" s="34">
        <v>47761483.895000003</v>
      </c>
      <c r="W439" s="33" t="s">
        <v>199</v>
      </c>
      <c r="X439" s="33" t="s">
        <v>199</v>
      </c>
      <c r="Y439" s="33" t="s">
        <v>25</v>
      </c>
      <c r="Z439" s="33" t="s">
        <v>23</v>
      </c>
      <c r="AA439" s="43" t="s">
        <v>203</v>
      </c>
    </row>
    <row r="440" spans="1:27" x14ac:dyDescent="0.25">
      <c r="D440" s="29"/>
      <c r="F440" s="11"/>
      <c r="G440" s="11"/>
      <c r="H440" s="14"/>
      <c r="I440" s="11"/>
      <c r="J440" s="24">
        <v>2018</v>
      </c>
      <c r="K440" s="24">
        <v>2018</v>
      </c>
      <c r="L440" s="11"/>
      <c r="M440" s="11"/>
      <c r="O440" s="5" t="s">
        <v>58</v>
      </c>
      <c r="Q440" s="5"/>
      <c r="R440" s="5"/>
    </row>
    <row r="441" spans="1:27" x14ac:dyDescent="0.25">
      <c r="H441" s="25" t="s">
        <v>45</v>
      </c>
      <c r="I441" s="5">
        <f>G435*8760*0.85</f>
        <v>4503340.8</v>
      </c>
      <c r="J441" s="8">
        <f>Q439</f>
        <v>0.12609999999999999</v>
      </c>
      <c r="K441" s="8">
        <f>R439</f>
        <v>0.14236860845757437</v>
      </c>
      <c r="L441" s="6">
        <f>O441*I441*J441/2000000</f>
        <v>2725.8044830546064</v>
      </c>
      <c r="M441" s="6">
        <f>O441*I441*K441/2000000</f>
        <v>3077.4701917518018</v>
      </c>
      <c r="O441" s="5">
        <f>AVERAGE(O437:O439)</f>
        <v>9600.0787630281575</v>
      </c>
      <c r="Q441" s="12"/>
      <c r="R441" s="12"/>
    </row>
    <row r="442" spans="1:27" x14ac:dyDescent="0.25">
      <c r="H442" s="27" t="s">
        <v>57</v>
      </c>
      <c r="I442" s="5">
        <f>P439</f>
        <v>4866505.8</v>
      </c>
      <c r="J442" s="8">
        <f>Q439</f>
        <v>0.12609999999999999</v>
      </c>
      <c r="K442" s="8">
        <f>R439</f>
        <v>0.14236860845757437</v>
      </c>
      <c r="L442" s="6">
        <f>O441*I442*J442/2000000</f>
        <v>2945.6227977352378</v>
      </c>
      <c r="M442" s="6">
        <f>O441*I442*K442/2000000</f>
        <v>3325.6480472202447</v>
      </c>
      <c r="O442" s="11"/>
      <c r="V442" s="13"/>
    </row>
    <row r="443" spans="1:27" s="17" customFormat="1" ht="9" customHeight="1" x14ac:dyDescent="0.25">
      <c r="F443" s="18"/>
      <c r="G443" s="19"/>
      <c r="H443" s="20"/>
      <c r="I443" s="18"/>
      <c r="J443" s="21"/>
      <c r="K443" s="21"/>
      <c r="L443" s="19"/>
      <c r="M443" s="19"/>
      <c r="N443" s="19"/>
      <c r="O443" s="19"/>
      <c r="P443" s="19"/>
      <c r="Q443" s="22"/>
      <c r="R443" s="19"/>
      <c r="S443" s="19"/>
      <c r="T443" s="19"/>
      <c r="U443" s="19"/>
      <c r="V443" s="23"/>
    </row>
    <row r="444" spans="1:27" s="42" customFormat="1" x14ac:dyDescent="0.25">
      <c r="A444" s="33" t="s">
        <v>192</v>
      </c>
      <c r="B444" s="33" t="s">
        <v>204</v>
      </c>
      <c r="C444" s="33">
        <v>8222</v>
      </c>
      <c r="D444" s="33" t="s">
        <v>106</v>
      </c>
      <c r="E444" s="33">
        <v>2014</v>
      </c>
      <c r="F444" s="68"/>
      <c r="G444" s="35">
        <v>450</v>
      </c>
      <c r="H444" s="41">
        <f>P444/(G$444*8760)</f>
        <v>0.73942899797057327</v>
      </c>
      <c r="I444" s="38"/>
      <c r="J444" s="37"/>
      <c r="K444" s="37"/>
      <c r="L444" s="35"/>
      <c r="M444" s="35"/>
      <c r="N444" s="35">
        <v>7641.3</v>
      </c>
      <c r="O444" s="35">
        <f>V444/P444*1000</f>
        <v>11046.272259165136</v>
      </c>
      <c r="P444" s="35">
        <v>2914829.11</v>
      </c>
      <c r="Q444" s="36">
        <v>0.69979999999999998</v>
      </c>
      <c r="R444" s="36">
        <f>T444*2000/V444</f>
        <v>0.79365871246169606</v>
      </c>
      <c r="S444" s="35">
        <v>11374.474</v>
      </c>
      <c r="T444" s="35">
        <v>12777.11</v>
      </c>
      <c r="U444" s="35">
        <v>3505390.9309999999</v>
      </c>
      <c r="V444" s="34">
        <v>32197995.938000001</v>
      </c>
      <c r="W444" s="33" t="s">
        <v>205</v>
      </c>
      <c r="X444" s="33" t="s">
        <v>206</v>
      </c>
      <c r="Y444" s="33" t="s">
        <v>207</v>
      </c>
      <c r="Z444" s="33" t="s">
        <v>34</v>
      </c>
      <c r="AA444" s="43"/>
    </row>
    <row r="445" spans="1:27" s="42" customFormat="1" x14ac:dyDescent="0.25">
      <c r="A445" s="33" t="s">
        <v>192</v>
      </c>
      <c r="B445" s="33" t="s">
        <v>204</v>
      </c>
      <c r="C445" s="33">
        <v>8222</v>
      </c>
      <c r="D445" s="33" t="s">
        <v>106</v>
      </c>
      <c r="E445" s="33">
        <v>2015</v>
      </c>
      <c r="F445" s="55" t="s">
        <v>208</v>
      </c>
      <c r="G445" s="35"/>
      <c r="H445" s="41">
        <f>P445/(G$444*8760)</f>
        <v>0.52232285641806186</v>
      </c>
      <c r="I445" s="38"/>
      <c r="J445" s="37"/>
      <c r="K445" s="37"/>
      <c r="L445" s="35"/>
      <c r="M445" s="35"/>
      <c r="N445" s="35">
        <v>8307.7800000000007</v>
      </c>
      <c r="O445" s="35">
        <f>V445/P445*1000</f>
        <v>11052.573676781512</v>
      </c>
      <c r="P445" s="35">
        <v>2058996.7</v>
      </c>
      <c r="Q445" s="36">
        <v>0.77370000000000005</v>
      </c>
      <c r="R445" s="36">
        <f>T445*2000/V445</f>
        <v>0.77215352384309588</v>
      </c>
      <c r="S445" s="35">
        <v>8819.8670000000002</v>
      </c>
      <c r="T445" s="35">
        <v>8786.0310000000009</v>
      </c>
      <c r="U445" s="35">
        <v>2477575.7880000002</v>
      </c>
      <c r="V445" s="34">
        <v>22757212.727000002</v>
      </c>
      <c r="W445" s="33" t="s">
        <v>205</v>
      </c>
      <c r="X445" s="33" t="s">
        <v>206</v>
      </c>
      <c r="Y445" s="33" t="s">
        <v>207</v>
      </c>
      <c r="Z445" s="33" t="s">
        <v>34</v>
      </c>
      <c r="AA445" s="43"/>
    </row>
    <row r="446" spans="1:27" s="42" customFormat="1" x14ac:dyDescent="0.25">
      <c r="A446" s="33" t="s">
        <v>192</v>
      </c>
      <c r="B446" s="33" t="s">
        <v>204</v>
      </c>
      <c r="C446" s="33">
        <v>8222</v>
      </c>
      <c r="D446" s="33" t="s">
        <v>106</v>
      </c>
      <c r="E446" s="33">
        <v>2016</v>
      </c>
      <c r="F446" s="55" t="s">
        <v>209</v>
      </c>
      <c r="G446" s="35"/>
      <c r="H446" s="41">
        <f>P446/(G$444*8760)</f>
        <v>0.65620573820395733</v>
      </c>
      <c r="I446" s="38"/>
      <c r="J446" s="37"/>
      <c r="K446" s="37"/>
      <c r="L446" s="35"/>
      <c r="M446" s="35"/>
      <c r="N446" s="35">
        <v>6746.34</v>
      </c>
      <c r="O446" s="35">
        <f>V446/P446*1000</f>
        <v>10477.442861774018</v>
      </c>
      <c r="P446" s="35">
        <v>2586763.02</v>
      </c>
      <c r="Q446" s="36">
        <v>0.57989999999999997</v>
      </c>
      <c r="R446" s="36">
        <f>T446*2000/V446</f>
        <v>0.87613999793350705</v>
      </c>
      <c r="S446" s="35">
        <v>7771.8379999999997</v>
      </c>
      <c r="T446" s="35">
        <v>11872.862999999999</v>
      </c>
      <c r="U446" s="35">
        <v>2950668.0649999999</v>
      </c>
      <c r="V446" s="34">
        <v>27102661.739</v>
      </c>
      <c r="W446" s="33" t="s">
        <v>205</v>
      </c>
      <c r="X446" s="33" t="s">
        <v>206</v>
      </c>
      <c r="Y446" s="33" t="s">
        <v>207</v>
      </c>
      <c r="Z446" s="33" t="s">
        <v>34</v>
      </c>
      <c r="AA446" s="43" t="s">
        <v>210</v>
      </c>
    </row>
    <row r="447" spans="1:27" s="42" customFormat="1" x14ac:dyDescent="0.25">
      <c r="A447" s="33" t="s">
        <v>192</v>
      </c>
      <c r="B447" s="33" t="s">
        <v>204</v>
      </c>
      <c r="C447" s="33">
        <v>8222</v>
      </c>
      <c r="D447" s="33" t="s">
        <v>106</v>
      </c>
      <c r="E447" s="33">
        <v>2017</v>
      </c>
      <c r="F447" s="55"/>
      <c r="G447" s="35"/>
      <c r="H447" s="41">
        <f>P447/(G$444*8760)</f>
        <v>0.70478062151192289</v>
      </c>
      <c r="I447" s="40"/>
      <c r="J447" s="67"/>
      <c r="K447" s="67"/>
      <c r="L447" s="35"/>
      <c r="M447" s="35"/>
      <c r="N447" s="35">
        <v>7594.86</v>
      </c>
      <c r="O447" s="35">
        <f>V447/P447*1000</f>
        <v>10743.874223398734</v>
      </c>
      <c r="P447" s="35">
        <v>2778245.21</v>
      </c>
      <c r="Q447" s="36">
        <v>0.42370000000000002</v>
      </c>
      <c r="R447" s="36">
        <f>T447*2000/V447</f>
        <v>0.90079341079745323</v>
      </c>
      <c r="S447" s="35">
        <v>6377.6880000000001</v>
      </c>
      <c r="T447" s="35">
        <v>13443.944</v>
      </c>
      <c r="U447" s="35">
        <v>3249673.233</v>
      </c>
      <c r="V447" s="34">
        <v>29849117.098000001</v>
      </c>
      <c r="W447" s="33" t="s">
        <v>205</v>
      </c>
      <c r="X447" s="33" t="s">
        <v>206</v>
      </c>
      <c r="Y447" s="33" t="s">
        <v>207</v>
      </c>
      <c r="Z447" s="33" t="s">
        <v>34</v>
      </c>
      <c r="AA447" s="43" t="s">
        <v>24</v>
      </c>
    </row>
    <row r="448" spans="1:27" s="42" customFormat="1" x14ac:dyDescent="0.25">
      <c r="A448" s="33" t="s">
        <v>192</v>
      </c>
      <c r="B448" s="33" t="s">
        <v>204</v>
      </c>
      <c r="C448" s="33">
        <v>8222</v>
      </c>
      <c r="D448" s="33" t="s">
        <v>106</v>
      </c>
      <c r="E448" s="33">
        <v>2018</v>
      </c>
      <c r="F448" s="55"/>
      <c r="G448" s="35"/>
      <c r="H448" s="41">
        <f>P448/(G$444*8760)</f>
        <v>0.82304444190766102</v>
      </c>
      <c r="I448" s="40"/>
      <c r="J448" s="67"/>
      <c r="K448" s="67"/>
      <c r="L448" s="35"/>
      <c r="M448" s="35"/>
      <c r="N448" s="35">
        <v>7954.19</v>
      </c>
      <c r="O448" s="35">
        <f>V448/P448*1000</f>
        <v>10649.135298088113</v>
      </c>
      <c r="P448" s="35">
        <v>3244441.19</v>
      </c>
      <c r="Q448" s="36">
        <v>0.4556</v>
      </c>
      <c r="R448" s="36">
        <f>T448*2000/V448</f>
        <v>0.86328463759421192</v>
      </c>
      <c r="S448" s="35">
        <v>7974.9219999999996</v>
      </c>
      <c r="T448" s="35">
        <v>14913.455</v>
      </c>
      <c r="U448" s="35">
        <v>3761512.0350000001</v>
      </c>
      <c r="V448" s="34">
        <v>34550493.199000001</v>
      </c>
      <c r="W448" s="33" t="s">
        <v>205</v>
      </c>
      <c r="X448" s="33" t="s">
        <v>206</v>
      </c>
      <c r="Y448" s="33" t="s">
        <v>207</v>
      </c>
      <c r="Z448" s="33" t="s">
        <v>34</v>
      </c>
      <c r="AA448" s="43" t="s">
        <v>24</v>
      </c>
    </row>
    <row r="449" spans="1:27" x14ac:dyDescent="0.25">
      <c r="D449" s="29"/>
      <c r="F449" s="11"/>
      <c r="G449" s="11"/>
      <c r="H449" s="14"/>
      <c r="I449" s="11"/>
      <c r="J449" s="24">
        <v>2018</v>
      </c>
      <c r="K449" s="24">
        <v>2018</v>
      </c>
      <c r="L449" s="11"/>
      <c r="M449" s="11"/>
      <c r="O449" s="5" t="s">
        <v>58</v>
      </c>
      <c r="Q449" s="5"/>
      <c r="R449" s="5"/>
    </row>
    <row r="450" spans="1:27" x14ac:dyDescent="0.25">
      <c r="H450" s="25" t="s">
        <v>45</v>
      </c>
      <c r="I450" s="5">
        <f>G444*8760*0.85</f>
        <v>3350700</v>
      </c>
      <c r="J450" s="8">
        <f>Q448</f>
        <v>0.4556</v>
      </c>
      <c r="K450" s="8">
        <f>R448</f>
        <v>0.86328463759421192</v>
      </c>
      <c r="L450" s="6">
        <f>O450*I450*J450/2000000</f>
        <v>8108.7934631916332</v>
      </c>
      <c r="M450" s="6">
        <f>O450*I450*K450/2000000</f>
        <v>15364.786712462037</v>
      </c>
      <c r="O450" s="5">
        <f>AVERAGE(O446:O448)</f>
        <v>10623.484127753622</v>
      </c>
      <c r="Q450" s="12"/>
      <c r="R450" s="12"/>
    </row>
    <row r="451" spans="1:27" x14ac:dyDescent="0.25">
      <c r="H451" s="27" t="s">
        <v>57</v>
      </c>
      <c r="I451" s="5">
        <f>P448</f>
        <v>3244441.19</v>
      </c>
      <c r="J451" s="8">
        <f>Q448</f>
        <v>0.4556</v>
      </c>
      <c r="K451" s="8">
        <f>R448</f>
        <v>0.86328463759421192</v>
      </c>
      <c r="L451" s="6">
        <f>O450*I451*J451/2000000</f>
        <v>7851.6439887729975</v>
      </c>
      <c r="M451" s="6">
        <f>O450*I451*K451/2000000</f>
        <v>14877.532123280662</v>
      </c>
      <c r="O451" s="11"/>
      <c r="V451" s="13"/>
    </row>
    <row r="452" spans="1:27" s="17" customFormat="1" ht="9" customHeight="1" x14ac:dyDescent="0.25">
      <c r="F452" s="18"/>
      <c r="G452" s="19"/>
      <c r="H452" s="20"/>
      <c r="I452" s="18"/>
      <c r="J452" s="21"/>
      <c r="K452" s="21"/>
      <c r="L452" s="19"/>
      <c r="M452" s="19"/>
      <c r="N452" s="19"/>
      <c r="O452" s="19"/>
      <c r="P452" s="19"/>
      <c r="Q452" s="22"/>
      <c r="R452" s="19"/>
      <c r="S452" s="19"/>
      <c r="T452" s="19"/>
      <c r="U452" s="19"/>
      <c r="V452" s="23"/>
    </row>
    <row r="453" spans="1:27" s="42" customFormat="1" x14ac:dyDescent="0.25">
      <c r="A453" s="33" t="s">
        <v>192</v>
      </c>
      <c r="B453" s="33" t="s">
        <v>211</v>
      </c>
      <c r="C453" s="33">
        <v>2817</v>
      </c>
      <c r="D453" s="33">
        <v>1</v>
      </c>
      <c r="E453" s="33">
        <v>2014</v>
      </c>
      <c r="F453" s="68"/>
      <c r="G453" s="35">
        <v>216</v>
      </c>
      <c r="H453" s="41">
        <f>P453/(G$453*8760)</f>
        <v>0.59186440892947734</v>
      </c>
      <c r="I453" s="38"/>
      <c r="J453" s="37"/>
      <c r="K453" s="37"/>
      <c r="L453" s="35"/>
      <c r="M453" s="35"/>
      <c r="N453" s="35">
        <v>6543.49</v>
      </c>
      <c r="O453" s="35">
        <f>V453/P453*1000</f>
        <v>10656.061776860935</v>
      </c>
      <c r="P453" s="35">
        <v>1119902.1599999999</v>
      </c>
      <c r="Q453" s="36">
        <v>0.2344</v>
      </c>
      <c r="R453" s="36">
        <f>T453*2000/V453</f>
        <v>6.907604355625617E-2</v>
      </c>
      <c r="S453" s="35">
        <v>1373.365</v>
      </c>
      <c r="T453" s="35">
        <v>412.16800000000001</v>
      </c>
      <c r="U453" s="35">
        <v>1299227.7890000001</v>
      </c>
      <c r="V453" s="34">
        <v>11933746.601</v>
      </c>
      <c r="W453" s="33" t="s">
        <v>160</v>
      </c>
      <c r="X453" s="33" t="s">
        <v>160</v>
      </c>
      <c r="Y453" s="33" t="s">
        <v>19</v>
      </c>
      <c r="Z453" s="33" t="s">
        <v>23</v>
      </c>
      <c r="AA453" s="43" t="s">
        <v>212</v>
      </c>
    </row>
    <row r="454" spans="1:27" s="42" customFormat="1" x14ac:dyDescent="0.25">
      <c r="A454" s="33" t="s">
        <v>192</v>
      </c>
      <c r="B454" s="33" t="s">
        <v>211</v>
      </c>
      <c r="C454" s="33">
        <v>2817</v>
      </c>
      <c r="D454" s="33">
        <v>1</v>
      </c>
      <c r="E454" s="33">
        <v>2015</v>
      </c>
      <c r="F454" s="55"/>
      <c r="G454" s="35"/>
      <c r="H454" s="41">
        <f>P454/(G$453*8760)</f>
        <v>0.80300160134449516</v>
      </c>
      <c r="I454" s="38"/>
      <c r="J454" s="37"/>
      <c r="K454" s="37"/>
      <c r="L454" s="35"/>
      <c r="M454" s="35"/>
      <c r="N454" s="35">
        <v>8527.7800000000007</v>
      </c>
      <c r="O454" s="35">
        <f>V454/P454*1000</f>
        <v>10390.254106352284</v>
      </c>
      <c r="P454" s="35">
        <v>1519407.51</v>
      </c>
      <c r="Q454" s="36">
        <v>0.23669999999999999</v>
      </c>
      <c r="R454" s="36">
        <f>T454*2000/V454</f>
        <v>8.6302489426047929E-2</v>
      </c>
      <c r="S454" s="35">
        <v>1814.489</v>
      </c>
      <c r="T454" s="35">
        <v>681.23</v>
      </c>
      <c r="U454" s="35">
        <v>1718734.007</v>
      </c>
      <c r="V454" s="34">
        <v>15787030.119999999</v>
      </c>
      <c r="W454" s="33" t="s">
        <v>160</v>
      </c>
      <c r="X454" s="33" t="s">
        <v>160</v>
      </c>
      <c r="Y454" s="33" t="s">
        <v>19</v>
      </c>
      <c r="Z454" s="33" t="s">
        <v>23</v>
      </c>
      <c r="AA454" s="43" t="s">
        <v>212</v>
      </c>
    </row>
    <row r="455" spans="1:27" s="42" customFormat="1" x14ac:dyDescent="0.25">
      <c r="A455" s="33" t="s">
        <v>192</v>
      </c>
      <c r="B455" s="33" t="s">
        <v>211</v>
      </c>
      <c r="C455" s="33">
        <v>2817</v>
      </c>
      <c r="D455" s="33">
        <v>1</v>
      </c>
      <c r="E455" s="33">
        <v>2016</v>
      </c>
      <c r="F455" s="55"/>
      <c r="G455" s="35"/>
      <c r="H455" s="41">
        <f>P455/(G$453*8760)</f>
        <v>0.79127382462371043</v>
      </c>
      <c r="I455" s="38"/>
      <c r="J455" s="37"/>
      <c r="K455" s="37"/>
      <c r="L455" s="35"/>
      <c r="M455" s="35"/>
      <c r="N455" s="35">
        <v>8365.7199999999993</v>
      </c>
      <c r="O455" s="35">
        <f>V455/P455*1000</f>
        <v>10397.262562557078</v>
      </c>
      <c r="P455" s="35">
        <v>1497216.68</v>
      </c>
      <c r="Q455" s="36">
        <v>0.2472</v>
      </c>
      <c r="R455" s="36">
        <f>T455*2000/V455</f>
        <v>9.1368415077897183E-2</v>
      </c>
      <c r="S455" s="35">
        <v>1856.03</v>
      </c>
      <c r="T455" s="35">
        <v>711.16399999999999</v>
      </c>
      <c r="U455" s="35">
        <v>1694775.2220000001</v>
      </c>
      <c r="V455" s="34">
        <v>15566954.935000001</v>
      </c>
      <c r="W455" s="33" t="s">
        <v>160</v>
      </c>
      <c r="X455" s="33" t="s">
        <v>160</v>
      </c>
      <c r="Y455" s="33" t="s">
        <v>19</v>
      </c>
      <c r="Z455" s="33" t="s">
        <v>23</v>
      </c>
      <c r="AA455" s="43" t="s">
        <v>212</v>
      </c>
    </row>
    <row r="456" spans="1:27" s="42" customFormat="1" x14ac:dyDescent="0.25">
      <c r="A456" s="33" t="s">
        <v>192</v>
      </c>
      <c r="B456" s="33" t="s">
        <v>211</v>
      </c>
      <c r="C456" s="33">
        <v>2817</v>
      </c>
      <c r="D456" s="33">
        <v>1</v>
      </c>
      <c r="E456" s="33">
        <v>2017</v>
      </c>
      <c r="F456" s="55" t="s">
        <v>213</v>
      </c>
      <c r="G456" s="35"/>
      <c r="H456" s="41">
        <f>P456/(G$453*8760)</f>
        <v>0.63714596017250136</v>
      </c>
      <c r="I456" s="40"/>
      <c r="J456" s="39"/>
      <c r="K456" s="67"/>
      <c r="L456" s="35"/>
      <c r="M456" s="35"/>
      <c r="N456" s="35">
        <v>6747.29</v>
      </c>
      <c r="O456" s="35">
        <f>V456/P456*1000</f>
        <v>10381.478397033266</v>
      </c>
      <c r="P456" s="35">
        <v>1205582.1000000001</v>
      </c>
      <c r="Q456" s="36">
        <v>0.17680000000000001</v>
      </c>
      <c r="R456" s="36">
        <f>T456*2000/V456</f>
        <v>8.8547490607452858E-2</v>
      </c>
      <c r="S456" s="35">
        <v>1120.9549999999999</v>
      </c>
      <c r="T456" s="35">
        <v>554.11800000000005</v>
      </c>
      <c r="U456" s="35">
        <v>1362585.291</v>
      </c>
      <c r="V456" s="34">
        <v>12515724.527000001</v>
      </c>
      <c r="W456" s="33" t="s">
        <v>160</v>
      </c>
      <c r="X456" s="33" t="s">
        <v>160</v>
      </c>
      <c r="Y456" s="33" t="s">
        <v>19</v>
      </c>
      <c r="Z456" s="33" t="s">
        <v>23</v>
      </c>
      <c r="AA456" s="43" t="s">
        <v>212</v>
      </c>
    </row>
    <row r="457" spans="1:27" s="42" customFormat="1" x14ac:dyDescent="0.25">
      <c r="A457" s="33" t="s">
        <v>192</v>
      </c>
      <c r="B457" s="33" t="s">
        <v>211</v>
      </c>
      <c r="C457" s="33">
        <v>2817</v>
      </c>
      <c r="D457" s="33">
        <v>1</v>
      </c>
      <c r="E457" s="33">
        <v>2018</v>
      </c>
      <c r="F457" s="55"/>
      <c r="G457" s="35"/>
      <c r="H457" s="41">
        <f>P457/(G$453*8760)</f>
        <v>0.74289574877388809</v>
      </c>
      <c r="I457" s="40"/>
      <c r="J457" s="39"/>
      <c r="K457" s="67"/>
      <c r="L457" s="35"/>
      <c r="M457" s="35"/>
      <c r="N457" s="35">
        <v>8253.51</v>
      </c>
      <c r="O457" s="35">
        <f>V457/P457*1000</f>
        <v>10163.018710506323</v>
      </c>
      <c r="P457" s="35">
        <v>1405677.62</v>
      </c>
      <c r="Q457" s="36">
        <v>0.14649999999999999</v>
      </c>
      <c r="R457" s="36">
        <f>T457*2000/V457</f>
        <v>9.1309014317552464E-2</v>
      </c>
      <c r="S457" s="35">
        <v>1065.2760000000001</v>
      </c>
      <c r="T457" s="35">
        <v>652.21699999999998</v>
      </c>
      <c r="U457" s="35">
        <v>1555308.7390000001</v>
      </c>
      <c r="V457" s="34">
        <v>14285927.953</v>
      </c>
      <c r="W457" s="33" t="s">
        <v>160</v>
      </c>
      <c r="X457" s="33" t="s">
        <v>160</v>
      </c>
      <c r="Y457" s="33" t="s">
        <v>19</v>
      </c>
      <c r="Z457" s="33" t="s">
        <v>23</v>
      </c>
      <c r="AA457" s="43" t="s">
        <v>214</v>
      </c>
    </row>
    <row r="458" spans="1:27" x14ac:dyDescent="0.25">
      <c r="D458" s="29"/>
      <c r="F458" s="11"/>
      <c r="G458" s="11"/>
      <c r="H458" s="14"/>
      <c r="I458" s="11"/>
      <c r="J458" s="24">
        <v>2018</v>
      </c>
      <c r="K458" s="24">
        <v>2018</v>
      </c>
      <c r="L458" s="11"/>
      <c r="M458" s="11"/>
      <c r="O458" s="5" t="s">
        <v>58</v>
      </c>
      <c r="Q458" s="5"/>
      <c r="R458" s="5"/>
    </row>
    <row r="459" spans="1:27" x14ac:dyDescent="0.25">
      <c r="H459" s="25" t="s">
        <v>45</v>
      </c>
      <c r="I459" s="5">
        <f>G453*8760*0.85</f>
        <v>1608336</v>
      </c>
      <c r="J459" s="8">
        <f>Q457</f>
        <v>0.14649999999999999</v>
      </c>
      <c r="K459" s="8">
        <f>R457</f>
        <v>9.1309014317552464E-2</v>
      </c>
      <c r="L459" s="6">
        <f>O459*I459*J459/2000000</f>
        <v>1215.0892143636688</v>
      </c>
      <c r="M459" s="6">
        <f>O459*I459*K459/2000000</f>
        <v>757.328317211166</v>
      </c>
      <c r="O459" s="5">
        <f>AVERAGE(O455:O457)</f>
        <v>10313.919890032223</v>
      </c>
      <c r="Q459" s="12"/>
      <c r="R459" s="12"/>
    </row>
    <row r="460" spans="1:27" x14ac:dyDescent="0.25">
      <c r="H460" s="27" t="s">
        <v>57</v>
      </c>
      <c r="I460" s="5">
        <f>P455</f>
        <v>1497216.68</v>
      </c>
      <c r="J460" s="8">
        <f>Q457</f>
        <v>0.14649999999999999</v>
      </c>
      <c r="K460" s="8">
        <f>R457</f>
        <v>9.1309014317552464E-2</v>
      </c>
      <c r="L460" s="6">
        <f>O459*I460*J460/2000000</f>
        <v>1131.1391645983056</v>
      </c>
      <c r="M460" s="6">
        <f>O459*I460*K460/2000000</f>
        <v>705.0047930064917</v>
      </c>
      <c r="O460" s="11"/>
      <c r="V460" s="13"/>
    </row>
    <row r="461" spans="1:27" s="17" customFormat="1" ht="9" customHeight="1" x14ac:dyDescent="0.25">
      <c r="F461" s="18"/>
      <c r="G461" s="19"/>
      <c r="H461" s="20"/>
      <c r="I461" s="18"/>
      <c r="J461" s="21"/>
      <c r="K461" s="21"/>
      <c r="L461" s="19"/>
      <c r="M461" s="19"/>
      <c r="N461" s="19"/>
      <c r="O461" s="19"/>
      <c r="P461" s="19"/>
      <c r="Q461" s="22"/>
      <c r="R461" s="19"/>
      <c r="S461" s="19"/>
      <c r="T461" s="19"/>
      <c r="U461" s="19"/>
      <c r="V461" s="23"/>
    </row>
    <row r="462" spans="1:27" s="42" customFormat="1" x14ac:dyDescent="0.25">
      <c r="A462" s="33" t="s">
        <v>192</v>
      </c>
      <c r="B462" s="33" t="s">
        <v>211</v>
      </c>
      <c r="C462" s="33">
        <v>2817</v>
      </c>
      <c r="D462" s="33">
        <v>2</v>
      </c>
      <c r="E462" s="33">
        <v>2014</v>
      </c>
      <c r="F462" s="35"/>
      <c r="G462" s="35">
        <v>440</v>
      </c>
      <c r="H462" s="41">
        <f>P462/(G$462*8760)</f>
        <v>0.71709023194271482</v>
      </c>
      <c r="I462" s="35"/>
      <c r="J462" s="36"/>
      <c r="K462" s="35"/>
      <c r="L462" s="35"/>
      <c r="M462" s="35"/>
      <c r="N462" s="35">
        <v>7972.18</v>
      </c>
      <c r="O462" s="35">
        <f>V462/P462*1000</f>
        <v>10257.821520013844</v>
      </c>
      <c r="P462" s="35">
        <v>2763952.59</v>
      </c>
      <c r="Q462" s="36">
        <v>0.3654</v>
      </c>
      <c r="R462" s="36">
        <f>T462*2000/V462</f>
        <v>7.2310610507626064E-2</v>
      </c>
      <c r="S462" s="35">
        <v>5202.4979999999996</v>
      </c>
      <c r="T462" s="35">
        <v>1025.08</v>
      </c>
      <c r="U462" s="35">
        <v>3086694.1039999998</v>
      </c>
      <c r="V462" s="34">
        <v>28352132.357999999</v>
      </c>
      <c r="W462" s="33" t="s">
        <v>160</v>
      </c>
      <c r="X462" s="33" t="s">
        <v>160</v>
      </c>
      <c r="Y462" s="33" t="s">
        <v>207</v>
      </c>
      <c r="Z462" s="33" t="s">
        <v>23</v>
      </c>
      <c r="AA462" s="43" t="s">
        <v>24</v>
      </c>
    </row>
    <row r="463" spans="1:27" s="42" customFormat="1" x14ac:dyDescent="0.25">
      <c r="A463" s="33" t="s">
        <v>192</v>
      </c>
      <c r="B463" s="33" t="s">
        <v>211</v>
      </c>
      <c r="C463" s="33">
        <v>2817</v>
      </c>
      <c r="D463" s="33">
        <v>2</v>
      </c>
      <c r="E463" s="33">
        <v>2015</v>
      </c>
      <c r="F463" s="35"/>
      <c r="G463" s="35"/>
      <c r="H463" s="41">
        <f>P463/(G$462*8760)</f>
        <v>0.64546703507679537</v>
      </c>
      <c r="I463" s="35"/>
      <c r="J463" s="36"/>
      <c r="K463" s="35"/>
      <c r="L463" s="35"/>
      <c r="M463" s="35"/>
      <c r="N463" s="35">
        <v>6934.67</v>
      </c>
      <c r="O463" s="35">
        <f>V463/P463*1000</f>
        <v>9940.4178404902068</v>
      </c>
      <c r="P463" s="35">
        <v>2487888.14</v>
      </c>
      <c r="Q463" s="36">
        <v>0.3674</v>
      </c>
      <c r="R463" s="36">
        <f>T463*2000/V463</f>
        <v>8.6190059799247515E-2</v>
      </c>
      <c r="S463" s="35">
        <v>4557.3720000000003</v>
      </c>
      <c r="T463" s="35">
        <v>1065.768</v>
      </c>
      <c r="U463" s="35">
        <v>2692426.264</v>
      </c>
      <c r="V463" s="34">
        <v>24730647.651999999</v>
      </c>
      <c r="W463" s="33" t="s">
        <v>160</v>
      </c>
      <c r="X463" s="33" t="s">
        <v>160</v>
      </c>
      <c r="Y463" s="33" t="s">
        <v>207</v>
      </c>
      <c r="Z463" s="33" t="s">
        <v>23</v>
      </c>
      <c r="AA463" s="43" t="s">
        <v>24</v>
      </c>
    </row>
    <row r="464" spans="1:27" s="42" customFormat="1" x14ac:dyDescent="0.25">
      <c r="A464" s="33" t="s">
        <v>192</v>
      </c>
      <c r="B464" s="33" t="s">
        <v>211</v>
      </c>
      <c r="C464" s="33">
        <v>2817</v>
      </c>
      <c r="D464" s="33">
        <v>2</v>
      </c>
      <c r="E464" s="33">
        <v>2016</v>
      </c>
      <c r="F464" s="55" t="s">
        <v>215</v>
      </c>
      <c r="G464" s="35"/>
      <c r="H464" s="41">
        <f>P464/(G$462*8760)</f>
        <v>0.76939736924034874</v>
      </c>
      <c r="I464" s="38"/>
      <c r="J464" s="37"/>
      <c r="K464" s="37"/>
      <c r="L464" s="35"/>
      <c r="M464" s="35"/>
      <c r="N464" s="35">
        <v>8171.92</v>
      </c>
      <c r="O464" s="35">
        <f>V464/P464*1000</f>
        <v>10232.24330942214</v>
      </c>
      <c r="P464" s="35">
        <v>2965565.22</v>
      </c>
      <c r="Q464" s="36">
        <v>0.36630000000000001</v>
      </c>
      <c r="R464" s="36">
        <f>T464*2000/V464</f>
        <v>8.0208513355759653E-2</v>
      </c>
      <c r="S464" s="35">
        <v>5433.8310000000001</v>
      </c>
      <c r="T464" s="35">
        <v>1216.9390000000001</v>
      </c>
      <c r="U464" s="35">
        <v>3303589.2030000002</v>
      </c>
      <c r="V464" s="34">
        <v>30344384.881000001</v>
      </c>
      <c r="W464" s="33" t="s">
        <v>160</v>
      </c>
      <c r="X464" s="33" t="s">
        <v>160</v>
      </c>
      <c r="Y464" s="33" t="s">
        <v>207</v>
      </c>
      <c r="Z464" s="33" t="s">
        <v>23</v>
      </c>
      <c r="AA464" s="43" t="s">
        <v>24</v>
      </c>
    </row>
    <row r="465" spans="1:27" s="42" customFormat="1" x14ac:dyDescent="0.25">
      <c r="A465" s="33" t="s">
        <v>192</v>
      </c>
      <c r="B465" s="33" t="s">
        <v>211</v>
      </c>
      <c r="C465" s="33">
        <v>2817</v>
      </c>
      <c r="D465" s="33">
        <v>2</v>
      </c>
      <c r="E465" s="33">
        <v>2017</v>
      </c>
      <c r="F465" s="35"/>
      <c r="G465" s="35"/>
      <c r="H465" s="41">
        <f>P465/(G$462*8760)</f>
        <v>0.76631716739310918</v>
      </c>
      <c r="I465" s="40"/>
      <c r="J465" s="67"/>
      <c r="K465" s="67"/>
      <c r="L465" s="35"/>
      <c r="M465" s="35"/>
      <c r="N465" s="35">
        <v>8109.86</v>
      </c>
      <c r="O465" s="35">
        <f>V465/P465*1000</f>
        <v>10127.713369347617</v>
      </c>
      <c r="P465" s="35">
        <v>2953692.89</v>
      </c>
      <c r="Q465" s="36">
        <v>0.29339999999999999</v>
      </c>
      <c r="R465" s="36">
        <f>T465*2000/V465</f>
        <v>9.1211267797640508E-2</v>
      </c>
      <c r="S465" s="35">
        <v>4418.0159999999996</v>
      </c>
      <c r="T465" s="35">
        <v>1364.2539999999999</v>
      </c>
      <c r="U465" s="35">
        <v>3256756.4279999998</v>
      </c>
      <c r="V465" s="34">
        <v>29914154.971000001</v>
      </c>
      <c r="W465" s="33" t="s">
        <v>160</v>
      </c>
      <c r="X465" s="33" t="s">
        <v>160</v>
      </c>
      <c r="Y465" s="33" t="s">
        <v>207</v>
      </c>
      <c r="Z465" s="33" t="s">
        <v>23</v>
      </c>
      <c r="AA465" s="43" t="s">
        <v>24</v>
      </c>
    </row>
    <row r="466" spans="1:27" s="42" customFormat="1" x14ac:dyDescent="0.25">
      <c r="A466" s="33" t="s">
        <v>192</v>
      </c>
      <c r="B466" s="33" t="s">
        <v>211</v>
      </c>
      <c r="C466" s="33">
        <v>2817</v>
      </c>
      <c r="D466" s="33">
        <v>2</v>
      </c>
      <c r="E466" s="33">
        <v>2018</v>
      </c>
      <c r="F466" s="35"/>
      <c r="G466" s="35"/>
      <c r="H466" s="41">
        <f>P466/(G$462*8760)</f>
        <v>0.61339186384391864</v>
      </c>
      <c r="I466" s="40"/>
      <c r="J466" s="67"/>
      <c r="K466" s="67"/>
      <c r="L466" s="35"/>
      <c r="M466" s="35"/>
      <c r="N466" s="35">
        <v>6507.86</v>
      </c>
      <c r="O466" s="35">
        <f>V466/P466*1000</f>
        <v>9975.7028426174875</v>
      </c>
      <c r="P466" s="35">
        <v>2364257.6</v>
      </c>
      <c r="Q466" s="36">
        <v>0.3</v>
      </c>
      <c r="R466" s="36">
        <f>T466*2000/V466</f>
        <v>8.9206711496198535E-2</v>
      </c>
      <c r="S466" s="35">
        <v>3598.922</v>
      </c>
      <c r="T466" s="35">
        <v>1051.9760000000001</v>
      </c>
      <c r="U466" s="35">
        <v>2567711.733</v>
      </c>
      <c r="V466" s="34">
        <v>23585131.261</v>
      </c>
      <c r="W466" s="33" t="s">
        <v>160</v>
      </c>
      <c r="X466" s="33" t="s">
        <v>160</v>
      </c>
      <c r="Y466" s="33" t="s">
        <v>207</v>
      </c>
      <c r="Z466" s="33" t="s">
        <v>23</v>
      </c>
      <c r="AA466" s="43" t="s">
        <v>216</v>
      </c>
    </row>
    <row r="467" spans="1:27" x14ac:dyDescent="0.25">
      <c r="D467" s="29"/>
      <c r="F467" s="11"/>
      <c r="G467" s="11"/>
      <c r="H467" s="14"/>
      <c r="I467" s="11"/>
      <c r="J467" s="24">
        <v>2018</v>
      </c>
      <c r="K467" s="24">
        <v>2018</v>
      </c>
      <c r="L467" s="11"/>
      <c r="M467" s="11"/>
      <c r="O467" s="5" t="s">
        <v>58</v>
      </c>
      <c r="Q467" s="5"/>
      <c r="R467" s="5"/>
    </row>
    <row r="468" spans="1:27" x14ac:dyDescent="0.25">
      <c r="H468" s="25" t="s">
        <v>45</v>
      </c>
      <c r="I468" s="5">
        <f>G462*8760*0.85</f>
        <v>3276240</v>
      </c>
      <c r="J468" s="8">
        <f>Q466</f>
        <v>0.3</v>
      </c>
      <c r="K468" s="8">
        <f>R466</f>
        <v>8.9206711496198535E-2</v>
      </c>
      <c r="L468" s="6">
        <f>O468*I468*J468/2000000</f>
        <v>4969.3450575174866</v>
      </c>
      <c r="M468" s="6">
        <f>O468*I468*K468/2000000</f>
        <v>1477.6631029034086</v>
      </c>
      <c r="O468" s="5">
        <f>AVERAGE(O464:O466)</f>
        <v>10111.88650712908</v>
      </c>
      <c r="Q468" s="12"/>
      <c r="R468" s="12"/>
    </row>
    <row r="469" spans="1:27" x14ac:dyDescent="0.25">
      <c r="H469" s="27" t="s">
        <v>57</v>
      </c>
      <c r="I469" s="5">
        <f>P464</f>
        <v>2965565.22</v>
      </c>
      <c r="J469" s="8">
        <f>Q466</f>
        <v>0.3</v>
      </c>
      <c r="K469" s="8">
        <f>R466</f>
        <v>8.9206711496198535E-2</v>
      </c>
      <c r="L469" s="6">
        <f>O468*I469*J469/2000000</f>
        <v>4498.1188401193922</v>
      </c>
      <c r="M469" s="6">
        <f>O468*I469*K469/2000000</f>
        <v>1337.541298820486</v>
      </c>
      <c r="O469" s="11"/>
      <c r="V469" s="13"/>
    </row>
    <row r="470" spans="1:27" s="17" customFormat="1" ht="9" customHeight="1" x14ac:dyDescent="0.25">
      <c r="F470" s="18"/>
      <c r="G470" s="19"/>
      <c r="H470" s="20"/>
      <c r="I470" s="18"/>
      <c r="J470" s="21"/>
      <c r="K470" s="21"/>
      <c r="L470" s="19"/>
      <c r="M470" s="19"/>
      <c r="N470" s="19"/>
      <c r="O470" s="19"/>
      <c r="P470" s="19"/>
      <c r="Q470" s="22"/>
      <c r="R470" s="19"/>
      <c r="S470" s="19"/>
      <c r="T470" s="19"/>
      <c r="U470" s="19"/>
      <c r="V470" s="23"/>
    </row>
    <row r="471" spans="1:27" s="42" customFormat="1" x14ac:dyDescent="0.25">
      <c r="A471" s="33" t="s">
        <v>192</v>
      </c>
      <c r="B471" s="33" t="s">
        <v>217</v>
      </c>
      <c r="C471" s="33">
        <v>2823</v>
      </c>
      <c r="D471" s="33" t="s">
        <v>106</v>
      </c>
      <c r="E471" s="33">
        <v>2014</v>
      </c>
      <c r="F471" s="35"/>
      <c r="G471" s="35">
        <v>257</v>
      </c>
      <c r="H471" s="41">
        <f>P471/(G$471*8760)</f>
        <v>0.8895811079722119</v>
      </c>
      <c r="I471" s="35"/>
      <c r="J471" s="36"/>
      <c r="K471" s="35"/>
      <c r="L471" s="35"/>
      <c r="M471" s="35"/>
      <c r="N471" s="35">
        <v>7988.26</v>
      </c>
      <c r="O471" s="35">
        <f>V471/P471*1000</f>
        <v>9551.814710840903</v>
      </c>
      <c r="P471" s="35">
        <v>2002731.74</v>
      </c>
      <c r="Q471" s="36">
        <v>0.33360000000000001</v>
      </c>
      <c r="R471" s="36">
        <f>T471*2000/V471</f>
        <v>3.7697776334747725E-2</v>
      </c>
      <c r="S471" s="35">
        <v>3204.5839999999998</v>
      </c>
      <c r="T471" s="35">
        <v>360.57400000000001</v>
      </c>
      <c r="U471" s="35">
        <v>2082651.0830000001</v>
      </c>
      <c r="V471" s="34">
        <v>19129722.495999999</v>
      </c>
      <c r="W471" s="33" t="s">
        <v>218</v>
      </c>
      <c r="X471" s="33" t="s">
        <v>218</v>
      </c>
      <c r="Y471" s="33" t="s">
        <v>207</v>
      </c>
      <c r="Z471" s="33" t="s">
        <v>219</v>
      </c>
      <c r="AA471" s="43" t="s">
        <v>216</v>
      </c>
    </row>
    <row r="472" spans="1:27" s="42" customFormat="1" x14ac:dyDescent="0.25">
      <c r="A472" s="33" t="s">
        <v>192</v>
      </c>
      <c r="B472" s="33" t="s">
        <v>217</v>
      </c>
      <c r="C472" s="33">
        <v>2823</v>
      </c>
      <c r="D472" s="33" t="s">
        <v>106</v>
      </c>
      <c r="E472" s="33">
        <v>2015</v>
      </c>
      <c r="F472" s="35"/>
      <c r="G472" s="35"/>
      <c r="H472" s="41">
        <f>P472/(G$471*8760)</f>
        <v>0.77610266865661037</v>
      </c>
      <c r="I472" s="35"/>
      <c r="J472" s="36"/>
      <c r="K472" s="35"/>
      <c r="L472" s="35"/>
      <c r="M472" s="35"/>
      <c r="N472" s="35">
        <v>7062.67</v>
      </c>
      <c r="O472" s="35">
        <f>V472/P472*1000</f>
        <v>10099.367757019343</v>
      </c>
      <c r="P472" s="35">
        <v>1747255.46</v>
      </c>
      <c r="Q472" s="36">
        <v>0.33260000000000001</v>
      </c>
      <c r="R472" s="36">
        <f>T472*2000/V472</f>
        <v>6.8685704900881842E-2</v>
      </c>
      <c r="S472" s="35">
        <v>2949.52</v>
      </c>
      <c r="T472" s="35">
        <v>606.02</v>
      </c>
      <c r="U472" s="35">
        <v>1921156.568</v>
      </c>
      <c r="V472" s="34">
        <v>17646175.456</v>
      </c>
      <c r="W472" s="33" t="s">
        <v>218</v>
      </c>
      <c r="X472" s="33" t="s">
        <v>218</v>
      </c>
      <c r="Y472" s="33" t="s">
        <v>207</v>
      </c>
      <c r="Z472" s="33" t="s">
        <v>219</v>
      </c>
      <c r="AA472" s="43" t="s">
        <v>216</v>
      </c>
    </row>
    <row r="473" spans="1:27" s="42" customFormat="1" x14ac:dyDescent="0.25">
      <c r="A473" s="33" t="s">
        <v>192</v>
      </c>
      <c r="B473" s="33" t="s">
        <v>217</v>
      </c>
      <c r="C473" s="33">
        <v>2823</v>
      </c>
      <c r="D473" s="33" t="s">
        <v>106</v>
      </c>
      <c r="E473" s="33">
        <v>2016</v>
      </c>
      <c r="F473" s="35"/>
      <c r="G473" s="35"/>
      <c r="H473" s="41">
        <f>P473/(G$471*8760)</f>
        <v>0.93530712648579506</v>
      </c>
      <c r="I473" s="35"/>
      <c r="J473" s="36"/>
      <c r="K473" s="35"/>
      <c r="L473" s="35"/>
      <c r="M473" s="35"/>
      <c r="N473" s="35">
        <v>8433.2099999999991</v>
      </c>
      <c r="O473" s="35">
        <f>V473/P473*1000</f>
        <v>10969.156436648524</v>
      </c>
      <c r="P473" s="35">
        <v>2105675.64</v>
      </c>
      <c r="Q473" s="36">
        <v>0.33119999999999999</v>
      </c>
      <c r="R473" s="36">
        <f>T473*2000/V473</f>
        <v>7.873211999635199E-2</v>
      </c>
      <c r="S473" s="35">
        <v>3840.8560000000002</v>
      </c>
      <c r="T473" s="35">
        <v>909.25699999999995</v>
      </c>
      <c r="U473" s="35">
        <v>2514616.3110000002</v>
      </c>
      <c r="V473" s="34">
        <v>23097485.5</v>
      </c>
      <c r="W473" s="33" t="s">
        <v>218</v>
      </c>
      <c r="X473" s="33" t="s">
        <v>218</v>
      </c>
      <c r="Y473" s="33" t="s">
        <v>207</v>
      </c>
      <c r="Z473" s="33" t="s">
        <v>219</v>
      </c>
      <c r="AA473" s="43" t="s">
        <v>216</v>
      </c>
    </row>
    <row r="474" spans="1:27" s="42" customFormat="1" x14ac:dyDescent="0.25">
      <c r="A474" s="33" t="s">
        <v>192</v>
      </c>
      <c r="B474" s="33" t="s">
        <v>217</v>
      </c>
      <c r="C474" s="33">
        <v>2823</v>
      </c>
      <c r="D474" s="33" t="s">
        <v>106</v>
      </c>
      <c r="E474" s="33">
        <v>2017</v>
      </c>
      <c r="F474" s="35"/>
      <c r="G474" s="35"/>
      <c r="H474" s="41">
        <f>P474/(G$471*8760)</f>
        <v>0.91425403763125623</v>
      </c>
      <c r="I474" s="40"/>
      <c r="J474" s="67"/>
      <c r="K474" s="67"/>
      <c r="L474" s="35"/>
      <c r="M474" s="35"/>
      <c r="N474" s="35">
        <v>8297.83</v>
      </c>
      <c r="O474" s="35">
        <f>V474/P474*1000</f>
        <v>10507.854920403382</v>
      </c>
      <c r="P474" s="35">
        <v>2058278.4</v>
      </c>
      <c r="Q474" s="36">
        <v>0.3301</v>
      </c>
      <c r="R474" s="36">
        <f>T474*2000/V474</f>
        <v>8.3679508082709103E-2</v>
      </c>
      <c r="S474" s="35">
        <v>3578.953</v>
      </c>
      <c r="T474" s="35">
        <v>904.91399999999999</v>
      </c>
      <c r="U474" s="35">
        <v>2354649.591</v>
      </c>
      <c r="V474" s="34">
        <v>21628090.813000001</v>
      </c>
      <c r="W474" s="33" t="s">
        <v>218</v>
      </c>
      <c r="X474" s="33" t="s">
        <v>218</v>
      </c>
      <c r="Y474" s="33" t="s">
        <v>207</v>
      </c>
      <c r="Z474" s="33" t="s">
        <v>219</v>
      </c>
      <c r="AA474" s="43" t="s">
        <v>216</v>
      </c>
    </row>
    <row r="475" spans="1:27" s="42" customFormat="1" x14ac:dyDescent="0.25">
      <c r="A475" s="33" t="s">
        <v>192</v>
      </c>
      <c r="B475" s="33" t="s">
        <v>217</v>
      </c>
      <c r="C475" s="33">
        <v>2823</v>
      </c>
      <c r="D475" s="33" t="s">
        <v>106</v>
      </c>
      <c r="E475" s="33">
        <v>2018</v>
      </c>
      <c r="F475" s="35"/>
      <c r="G475" s="35"/>
      <c r="H475" s="41">
        <f>P475/(G$471*8760)</f>
        <v>0.72949319510331723</v>
      </c>
      <c r="I475" s="40"/>
      <c r="J475" s="67"/>
      <c r="K475" s="67"/>
      <c r="L475" s="35"/>
      <c r="M475" s="35"/>
      <c r="N475" s="35">
        <v>6763.4</v>
      </c>
      <c r="O475" s="35">
        <f>V475/P475*1000</f>
        <v>10627.433193363675</v>
      </c>
      <c r="P475" s="35">
        <v>1642322.62</v>
      </c>
      <c r="Q475" s="36">
        <v>0.33389999999999997</v>
      </c>
      <c r="R475" s="36">
        <f>T475*2000/V475</f>
        <v>5.9352546884517764E-2</v>
      </c>
      <c r="S475" s="35">
        <v>2923.9639999999999</v>
      </c>
      <c r="T475" s="35">
        <v>517.96</v>
      </c>
      <c r="U475" s="35">
        <v>1900181.716</v>
      </c>
      <c r="V475" s="34">
        <v>17453673.925999999</v>
      </c>
      <c r="W475" s="33" t="s">
        <v>218</v>
      </c>
      <c r="X475" s="33" t="s">
        <v>218</v>
      </c>
      <c r="Y475" s="33" t="s">
        <v>207</v>
      </c>
      <c r="Z475" s="33" t="s">
        <v>219</v>
      </c>
      <c r="AA475" s="43" t="s">
        <v>216</v>
      </c>
    </row>
    <row r="476" spans="1:27" x14ac:dyDescent="0.25">
      <c r="D476" s="29"/>
      <c r="F476" s="11"/>
      <c r="G476" s="11"/>
      <c r="H476" s="14"/>
      <c r="I476" s="11"/>
      <c r="J476" s="24" t="s">
        <v>56</v>
      </c>
      <c r="K476" s="24" t="s">
        <v>56</v>
      </c>
      <c r="L476" s="11"/>
      <c r="M476" s="11"/>
      <c r="O476" s="5" t="s">
        <v>58</v>
      </c>
      <c r="Q476" s="5" t="s">
        <v>58</v>
      </c>
      <c r="R476" s="5" t="s">
        <v>58</v>
      </c>
    </row>
    <row r="477" spans="1:27" x14ac:dyDescent="0.25">
      <c r="H477" s="25" t="s">
        <v>45</v>
      </c>
      <c r="I477" s="5">
        <f>G471*8760*0.85</f>
        <v>1913622</v>
      </c>
      <c r="J477" s="8">
        <f>Q477</f>
        <v>0.33173333333333332</v>
      </c>
      <c r="K477" s="8">
        <f>R477</f>
        <v>7.3921391654526283E-2</v>
      </c>
      <c r="L477" s="6">
        <f>O477*I477*J477/2000000</f>
        <v>3396.7155381547759</v>
      </c>
      <c r="M477" s="6">
        <f>O477*I477*K477/2000000</f>
        <v>756.90295307964504</v>
      </c>
      <c r="O477" s="5">
        <f>AVERAGE(O473:O475)</f>
        <v>10701.481516805194</v>
      </c>
      <c r="Q477" s="12">
        <f>AVERAGE(Q473:Q475)</f>
        <v>0.33173333333333332</v>
      </c>
      <c r="R477" s="12">
        <f>AVERAGE(R473:R475)</f>
        <v>7.3921391654526283E-2</v>
      </c>
    </row>
    <row r="478" spans="1:27" x14ac:dyDescent="0.25">
      <c r="H478" s="27" t="s">
        <v>57</v>
      </c>
      <c r="I478" s="5">
        <f>P473</f>
        <v>2105675.64</v>
      </c>
      <c r="J478" s="8">
        <f>Q477</f>
        <v>0.33173333333333332</v>
      </c>
      <c r="K478" s="8">
        <f>R477</f>
        <v>7.3921391654526283E-2</v>
      </c>
      <c r="L478" s="6">
        <f>O477*I478*J478/2000000</f>
        <v>3737.6144111543467</v>
      </c>
      <c r="M478" s="6">
        <f>O477*I478*K478/2000000</f>
        <v>832.86673655710047</v>
      </c>
      <c r="O478" s="11"/>
      <c r="V478" s="13"/>
    </row>
    <row r="479" spans="1:27" s="17" customFormat="1" ht="9" customHeight="1" x14ac:dyDescent="0.25">
      <c r="F479" s="18"/>
      <c r="G479" s="19"/>
      <c r="H479" s="20"/>
      <c r="I479" s="18"/>
      <c r="J479" s="21"/>
      <c r="K479" s="21"/>
      <c r="L479" s="19"/>
      <c r="M479" s="19"/>
      <c r="N479" s="19"/>
      <c r="O479" s="19"/>
      <c r="P479" s="19"/>
      <c r="Q479" s="22"/>
      <c r="R479" s="19"/>
      <c r="S479" s="19"/>
      <c r="T479" s="19"/>
      <c r="U479" s="19"/>
      <c r="V479" s="23"/>
    </row>
    <row r="480" spans="1:27" s="42" customFormat="1" x14ac:dyDescent="0.25">
      <c r="A480" s="33" t="s">
        <v>192</v>
      </c>
      <c r="B480" s="33" t="s">
        <v>217</v>
      </c>
      <c r="C480" s="33">
        <v>2823</v>
      </c>
      <c r="D480" s="33" t="s">
        <v>196</v>
      </c>
      <c r="E480" s="33">
        <v>2014</v>
      </c>
      <c r="F480" s="35"/>
      <c r="G480" s="35">
        <v>477</v>
      </c>
      <c r="H480" s="41">
        <f>P480/(G$480*8760)</f>
        <v>0.72232646726592187</v>
      </c>
      <c r="I480" s="35"/>
      <c r="J480" s="36"/>
      <c r="K480" s="35"/>
      <c r="L480" s="35"/>
      <c r="M480" s="35"/>
      <c r="N480" s="35">
        <v>6730.27</v>
      </c>
      <c r="O480" s="35">
        <f>V480/P480*1000</f>
        <v>9886.5222017198375</v>
      </c>
      <c r="P480" s="35">
        <v>3018255.59</v>
      </c>
      <c r="Q480" s="36">
        <v>0.33479999999999999</v>
      </c>
      <c r="R480" s="36">
        <f>T480*2000/V480</f>
        <v>0.11458351768044124</v>
      </c>
      <c r="S480" s="35">
        <v>5003.7359999999999</v>
      </c>
      <c r="T480" s="35">
        <v>1709.5889999999999</v>
      </c>
      <c r="U480" s="35">
        <v>3248683.9929999998</v>
      </c>
      <c r="V480" s="34">
        <v>29840050.901000001</v>
      </c>
      <c r="W480" s="33" t="s">
        <v>220</v>
      </c>
      <c r="X480" s="33" t="s">
        <v>218</v>
      </c>
      <c r="Y480" s="33" t="s">
        <v>207</v>
      </c>
      <c r="Z480" s="33" t="s">
        <v>221</v>
      </c>
      <c r="AA480" s="43" t="s">
        <v>216</v>
      </c>
    </row>
    <row r="481" spans="1:27" s="42" customFormat="1" x14ac:dyDescent="0.25">
      <c r="A481" s="33" t="s">
        <v>192</v>
      </c>
      <c r="B481" s="33" t="s">
        <v>217</v>
      </c>
      <c r="C481" s="33">
        <v>2823</v>
      </c>
      <c r="D481" s="33" t="s">
        <v>196</v>
      </c>
      <c r="E481" s="33">
        <v>2015</v>
      </c>
      <c r="F481" s="35"/>
      <c r="G481" s="35"/>
      <c r="H481" s="41">
        <f>P481/(G$480*8760)</f>
        <v>0.87623956329035158</v>
      </c>
      <c r="I481" s="35"/>
      <c r="J481" s="36"/>
      <c r="K481" s="35"/>
      <c r="L481" s="35"/>
      <c r="M481" s="35"/>
      <c r="N481" s="35">
        <v>8187.38</v>
      </c>
      <c r="O481" s="35">
        <f>V481/P481*1000</f>
        <v>9938.7932790036848</v>
      </c>
      <c r="P481" s="35">
        <v>3661384.54</v>
      </c>
      <c r="Q481" s="36">
        <v>0.33589999999999998</v>
      </c>
      <c r="R481" s="36">
        <f>T481*2000/V481</f>
        <v>0.11701604697227519</v>
      </c>
      <c r="S481" s="35">
        <v>6123.3370000000004</v>
      </c>
      <c r="T481" s="35">
        <v>2129.0920000000001</v>
      </c>
      <c r="U481" s="35">
        <v>3961750.5389999999</v>
      </c>
      <c r="V481" s="34">
        <v>36389744.057999998</v>
      </c>
      <c r="W481" s="33" t="s">
        <v>222</v>
      </c>
      <c r="X481" s="33" t="s">
        <v>218</v>
      </c>
      <c r="Y481" s="33" t="s">
        <v>207</v>
      </c>
      <c r="Z481" s="33" t="s">
        <v>221</v>
      </c>
      <c r="AA481" s="43" t="s">
        <v>216</v>
      </c>
    </row>
    <row r="482" spans="1:27" s="42" customFormat="1" x14ac:dyDescent="0.25">
      <c r="A482" s="33" t="s">
        <v>192</v>
      </c>
      <c r="B482" s="33" t="s">
        <v>217</v>
      </c>
      <c r="C482" s="33">
        <v>2823</v>
      </c>
      <c r="D482" s="33" t="s">
        <v>196</v>
      </c>
      <c r="E482" s="33">
        <v>2016</v>
      </c>
      <c r="F482" s="35"/>
      <c r="G482" s="35"/>
      <c r="H482" s="41">
        <f>P482/(G$480*8760)</f>
        <v>0.64845201889664283</v>
      </c>
      <c r="I482" s="35"/>
      <c r="J482" s="36"/>
      <c r="K482" s="35"/>
      <c r="L482" s="35"/>
      <c r="M482" s="35"/>
      <c r="N482" s="35">
        <v>6112.61</v>
      </c>
      <c r="O482" s="35">
        <f>V482/P482*1000</f>
        <v>9824.0154424813409</v>
      </c>
      <c r="P482" s="35">
        <v>2709569.73</v>
      </c>
      <c r="Q482" s="36">
        <v>0.33479999999999999</v>
      </c>
      <c r="R482" s="36">
        <f>T482*2000/V482</f>
        <v>0.12990769200583571</v>
      </c>
      <c r="S482" s="35">
        <v>4466.4120000000003</v>
      </c>
      <c r="T482" s="35">
        <v>1728.9970000000001</v>
      </c>
      <c r="U482" s="35">
        <v>2897990.2039999999</v>
      </c>
      <c r="V482" s="34">
        <v>26618854.870000001</v>
      </c>
      <c r="W482" s="33" t="s">
        <v>222</v>
      </c>
      <c r="X482" s="33" t="s">
        <v>218</v>
      </c>
      <c r="Y482" s="33" t="s">
        <v>207</v>
      </c>
      <c r="Z482" s="33" t="s">
        <v>221</v>
      </c>
      <c r="AA482" s="43" t="s">
        <v>216</v>
      </c>
    </row>
    <row r="483" spans="1:27" s="42" customFormat="1" x14ac:dyDescent="0.25">
      <c r="A483" s="33" t="s">
        <v>192</v>
      </c>
      <c r="B483" s="33" t="s">
        <v>217</v>
      </c>
      <c r="C483" s="33">
        <v>2823</v>
      </c>
      <c r="D483" s="33" t="s">
        <v>196</v>
      </c>
      <c r="E483" s="33">
        <v>2017</v>
      </c>
      <c r="F483" s="35"/>
      <c r="G483" s="35"/>
      <c r="H483" s="41">
        <f>P483/(G$480*8760)</f>
        <v>0.91225494194116574</v>
      </c>
      <c r="I483" s="40"/>
      <c r="J483" s="67"/>
      <c r="K483" s="67"/>
      <c r="L483" s="35"/>
      <c r="M483" s="35"/>
      <c r="N483" s="35">
        <v>8487.2000000000007</v>
      </c>
      <c r="O483" s="35">
        <f>V483/P483*1000</f>
        <v>10088.417406400511</v>
      </c>
      <c r="P483" s="35">
        <v>3811875.52</v>
      </c>
      <c r="Q483" s="36">
        <v>0.3332</v>
      </c>
      <c r="R483" s="36">
        <f>T483*2000/V483</f>
        <v>0.13040693805384973</v>
      </c>
      <c r="S483" s="35">
        <v>6389.76</v>
      </c>
      <c r="T483" s="35">
        <v>2507.451</v>
      </c>
      <c r="U483" s="35">
        <v>4186681.5669999998</v>
      </c>
      <c r="V483" s="34">
        <v>38455791.347000003</v>
      </c>
      <c r="W483" s="33" t="s">
        <v>222</v>
      </c>
      <c r="X483" s="33" t="s">
        <v>218</v>
      </c>
      <c r="Y483" s="33" t="s">
        <v>207</v>
      </c>
      <c r="Z483" s="33" t="s">
        <v>221</v>
      </c>
      <c r="AA483" s="43" t="s">
        <v>216</v>
      </c>
    </row>
    <row r="484" spans="1:27" s="42" customFormat="1" x14ac:dyDescent="0.25">
      <c r="A484" s="33" t="s">
        <v>192</v>
      </c>
      <c r="B484" s="33" t="s">
        <v>217</v>
      </c>
      <c r="C484" s="33">
        <v>2823</v>
      </c>
      <c r="D484" s="33" t="s">
        <v>196</v>
      </c>
      <c r="E484" s="33">
        <v>2018</v>
      </c>
      <c r="F484" s="35"/>
      <c r="G484" s="35"/>
      <c r="H484" s="41">
        <f>P484/(G$480*8760)</f>
        <v>0.90095700152207003</v>
      </c>
      <c r="I484" s="40"/>
      <c r="J484" s="67"/>
      <c r="K484" s="67"/>
      <c r="L484" s="35"/>
      <c r="M484" s="35"/>
      <c r="N484" s="35">
        <v>8295.7099999999991</v>
      </c>
      <c r="O484" s="35">
        <f>V484/P484*1000</f>
        <v>10091.257329715641</v>
      </c>
      <c r="P484" s="35">
        <v>3764666.85</v>
      </c>
      <c r="Q484" s="36">
        <v>0.33439999999999998</v>
      </c>
      <c r="R484" s="36">
        <f>T484*2000/V484</f>
        <v>0.1188775366107927</v>
      </c>
      <c r="S484" s="35">
        <v>6350.8760000000002</v>
      </c>
      <c r="T484" s="35">
        <v>2258.0920000000001</v>
      </c>
      <c r="U484" s="35">
        <v>4135997.71</v>
      </c>
      <c r="V484" s="34">
        <v>37990221.943999998</v>
      </c>
      <c r="W484" s="33" t="s">
        <v>222</v>
      </c>
      <c r="X484" s="33" t="s">
        <v>218</v>
      </c>
      <c r="Y484" s="33" t="s">
        <v>207</v>
      </c>
      <c r="Z484" s="33" t="s">
        <v>221</v>
      </c>
      <c r="AA484" s="43" t="s">
        <v>216</v>
      </c>
    </row>
    <row r="485" spans="1:27" x14ac:dyDescent="0.25">
      <c r="D485" s="29"/>
      <c r="F485" s="11"/>
      <c r="G485" s="11"/>
      <c r="H485" s="14"/>
      <c r="I485" s="11"/>
      <c r="J485" s="24" t="s">
        <v>56</v>
      </c>
      <c r="K485" s="24" t="s">
        <v>56</v>
      </c>
      <c r="L485" s="11"/>
      <c r="M485" s="11"/>
      <c r="O485" s="5" t="s">
        <v>58</v>
      </c>
      <c r="Q485" s="5" t="s">
        <v>58</v>
      </c>
      <c r="R485" s="5" t="s">
        <v>58</v>
      </c>
    </row>
    <row r="486" spans="1:27" x14ac:dyDescent="0.25">
      <c r="H486" s="25" t="s">
        <v>45</v>
      </c>
      <c r="I486" s="5">
        <f>G480*8760*0.85</f>
        <v>3551742</v>
      </c>
      <c r="J486" s="8">
        <f>Q486</f>
        <v>0.33413333333333334</v>
      </c>
      <c r="K486" s="8">
        <f>R486</f>
        <v>0.12639738889015939</v>
      </c>
      <c r="L486" s="6">
        <f>O486*I486*J486/2000000</f>
        <v>5934.506857892321</v>
      </c>
      <c r="M486" s="6">
        <f>O486*I486*K486/2000000</f>
        <v>2244.9306799331607</v>
      </c>
      <c r="O486" s="5">
        <f>AVERAGE(O482:O484)</f>
        <v>10001.230059532498</v>
      </c>
      <c r="Q486" s="12">
        <f>AVERAGE(Q482:Q484)</f>
        <v>0.33413333333333334</v>
      </c>
      <c r="R486" s="12">
        <f>AVERAGE(R482:R484)</f>
        <v>0.12639738889015939</v>
      </c>
    </row>
    <row r="487" spans="1:27" x14ac:dyDescent="0.25">
      <c r="H487" s="27" t="s">
        <v>57</v>
      </c>
      <c r="I487" s="5">
        <f>P483</f>
        <v>3811875.52</v>
      </c>
      <c r="J487" s="8">
        <f>Q486</f>
        <v>0.33413333333333334</v>
      </c>
      <c r="K487" s="8">
        <f>R486</f>
        <v>0.12639738889015939</v>
      </c>
      <c r="L487" s="6">
        <f>O486*I487*J487/2000000</f>
        <v>6369.1567165835404</v>
      </c>
      <c r="M487" s="6">
        <f>O486*I487*K487/2000000</f>
        <v>2409.351890687491</v>
      </c>
      <c r="O487" s="11"/>
      <c r="V487" s="13"/>
    </row>
    <row r="488" spans="1:27" s="17" customFormat="1" ht="9" customHeight="1" x14ac:dyDescent="0.25">
      <c r="F488" s="18"/>
      <c r="G488" s="19"/>
      <c r="H488" s="20"/>
      <c r="I488" s="18"/>
      <c r="J488" s="21"/>
      <c r="K488" s="21"/>
      <c r="L488" s="19"/>
      <c r="M488" s="19"/>
      <c r="N488" s="19"/>
      <c r="O488" s="19"/>
      <c r="P488" s="19"/>
      <c r="Q488" s="22"/>
      <c r="R488" s="19"/>
      <c r="S488" s="19"/>
      <c r="T488" s="19"/>
      <c r="U488" s="19"/>
      <c r="V488" s="23"/>
    </row>
    <row r="489" spans="1:27" s="42" customFormat="1" x14ac:dyDescent="0.25">
      <c r="A489" s="33" t="s">
        <v>223</v>
      </c>
      <c r="B489" s="33" t="s">
        <v>224</v>
      </c>
      <c r="C489" s="33">
        <v>6098</v>
      </c>
      <c r="D489" s="33">
        <v>1</v>
      </c>
      <c r="E489" s="33">
        <v>2014</v>
      </c>
      <c r="F489" s="35"/>
      <c r="G489" s="35">
        <v>450</v>
      </c>
      <c r="H489" s="41">
        <f>P489/(G$489*8760)</f>
        <v>0.71669798579401323</v>
      </c>
      <c r="I489" s="35"/>
      <c r="J489" s="36"/>
      <c r="K489" s="35"/>
      <c r="L489" s="35"/>
      <c r="M489" s="35"/>
      <c r="N489" s="35">
        <v>8325.25</v>
      </c>
      <c r="O489" s="35">
        <f>V489/P489*1000</f>
        <v>10633.784697512032</v>
      </c>
      <c r="P489" s="35">
        <v>2825223.46</v>
      </c>
      <c r="Q489" s="36">
        <v>0.68700000000000006</v>
      </c>
      <c r="R489" s="36">
        <f>T489*2000/V489</f>
        <v>0.92166547105157259</v>
      </c>
      <c r="S489" s="35">
        <v>10506.842000000001</v>
      </c>
      <c r="T489" s="35">
        <v>13844.714</v>
      </c>
      <c r="U489" s="35">
        <v>3150887.17</v>
      </c>
      <c r="V489" s="34">
        <v>30042817.995999999</v>
      </c>
      <c r="W489" s="33" t="s">
        <v>225</v>
      </c>
      <c r="X489" s="33" t="s">
        <v>206</v>
      </c>
      <c r="Y489" s="33" t="s">
        <v>207</v>
      </c>
      <c r="Z489" s="33"/>
      <c r="AA489" s="43" t="s">
        <v>24</v>
      </c>
    </row>
    <row r="490" spans="1:27" s="42" customFormat="1" x14ac:dyDescent="0.25">
      <c r="A490" s="33" t="s">
        <v>223</v>
      </c>
      <c r="B490" s="33" t="s">
        <v>224</v>
      </c>
      <c r="C490" s="33">
        <v>6098</v>
      </c>
      <c r="D490" s="33">
        <v>1</v>
      </c>
      <c r="E490" s="33">
        <v>2015</v>
      </c>
      <c r="F490" s="69" t="s">
        <v>226</v>
      </c>
      <c r="G490" s="35"/>
      <c r="H490" s="41">
        <f>P490/(G$489*8760)</f>
        <v>0.39656287417554542</v>
      </c>
      <c r="I490" s="35"/>
      <c r="J490" s="36"/>
      <c r="K490" s="35"/>
      <c r="L490" s="35"/>
      <c r="M490" s="35"/>
      <c r="N490" s="35">
        <v>4628.01</v>
      </c>
      <c r="O490" s="35">
        <f>V490/P490*1000</f>
        <v>10636.390354113671</v>
      </c>
      <c r="P490" s="35">
        <v>1563250.85</v>
      </c>
      <c r="Q490" s="36">
        <v>0.33779999999999999</v>
      </c>
      <c r="R490" s="36">
        <f>T490*2000/V490</f>
        <v>0.57792361141603799</v>
      </c>
      <c r="S490" s="35">
        <v>3147.6289999999999</v>
      </c>
      <c r="T490" s="35">
        <v>4804.6679999999997</v>
      </c>
      <c r="U490" s="35">
        <v>1743875.99</v>
      </c>
      <c r="V490" s="34">
        <v>16627346.262</v>
      </c>
      <c r="W490" s="33" t="s">
        <v>225</v>
      </c>
      <c r="X490" s="33" t="s">
        <v>206</v>
      </c>
      <c r="Y490" s="33" t="s">
        <v>207</v>
      </c>
      <c r="Z490" s="33" t="s">
        <v>227</v>
      </c>
      <c r="AA490" s="43" t="s">
        <v>228</v>
      </c>
    </row>
    <row r="491" spans="1:27" s="42" customFormat="1" x14ac:dyDescent="0.25">
      <c r="A491" s="33" t="s">
        <v>223</v>
      </c>
      <c r="B491" s="33" t="s">
        <v>224</v>
      </c>
      <c r="C491" s="33">
        <v>6098</v>
      </c>
      <c r="D491" s="33">
        <v>1</v>
      </c>
      <c r="E491" s="33">
        <v>2016</v>
      </c>
      <c r="F491" s="35" t="s">
        <v>229</v>
      </c>
      <c r="G491" s="35"/>
      <c r="H491" s="41">
        <f>P491/(G$489*8760)</f>
        <v>0.5552391095890411</v>
      </c>
      <c r="I491" s="35"/>
      <c r="J491" s="36"/>
      <c r="K491" s="35"/>
      <c r="L491" s="35"/>
      <c r="M491" s="35"/>
      <c r="N491" s="35">
        <v>7844.97</v>
      </c>
      <c r="O491" s="35">
        <f>V491/P491*1000</f>
        <v>10749.127634833572</v>
      </c>
      <c r="P491" s="35">
        <v>2188752.5699999998</v>
      </c>
      <c r="Q491" s="36">
        <v>8.2500000000000004E-2</v>
      </c>
      <c r="R491" s="36">
        <f>T491*2000/V491</f>
        <v>7.0302941034881161E-2</v>
      </c>
      <c r="S491" s="35">
        <v>961.88099999999997</v>
      </c>
      <c r="T491" s="35">
        <v>827.01499999999999</v>
      </c>
      <c r="U491" s="35">
        <v>2467530.7940000002</v>
      </c>
      <c r="V491" s="34">
        <v>23527180.736000001</v>
      </c>
      <c r="W491" s="33" t="s">
        <v>225</v>
      </c>
      <c r="X491" s="33" t="s">
        <v>206</v>
      </c>
      <c r="Y491" s="33" t="s">
        <v>207</v>
      </c>
      <c r="Z491" s="33" t="s">
        <v>34</v>
      </c>
      <c r="AA491" s="43" t="s">
        <v>230</v>
      </c>
    </row>
    <row r="492" spans="1:27" s="42" customFormat="1" x14ac:dyDescent="0.25">
      <c r="A492" s="33" t="s">
        <v>223</v>
      </c>
      <c r="B492" s="33" t="s">
        <v>224</v>
      </c>
      <c r="C492" s="33">
        <v>6098</v>
      </c>
      <c r="D492" s="33">
        <v>1</v>
      </c>
      <c r="E492" s="33">
        <v>2017</v>
      </c>
      <c r="F492" s="35"/>
      <c r="G492" s="35"/>
      <c r="H492" s="41">
        <f>P492/(G$489*8760)</f>
        <v>0.55353562404870627</v>
      </c>
      <c r="I492" s="40"/>
      <c r="J492" s="67"/>
      <c r="K492" s="67"/>
      <c r="L492" s="35"/>
      <c r="M492" s="35"/>
      <c r="N492" s="35">
        <v>7817.95</v>
      </c>
      <c r="O492" s="35">
        <f>V492/P492*1000</f>
        <v>10867.493097952953</v>
      </c>
      <c r="P492" s="35">
        <v>2182037.4300000002</v>
      </c>
      <c r="Q492" s="36">
        <v>8.4599999999999995E-2</v>
      </c>
      <c r="R492" s="36">
        <f>T492*2000/V492</f>
        <v>7.1323335896753839E-2</v>
      </c>
      <c r="S492" s="35">
        <v>984.48599999999999</v>
      </c>
      <c r="T492" s="35">
        <v>845.65499999999997</v>
      </c>
      <c r="U492" s="35">
        <v>2487044.4840000002</v>
      </c>
      <c r="V492" s="34">
        <v>23713276.710000001</v>
      </c>
      <c r="W492" s="33" t="s">
        <v>225</v>
      </c>
      <c r="X492" s="33" t="s">
        <v>206</v>
      </c>
      <c r="Y492" s="33" t="s">
        <v>207</v>
      </c>
      <c r="Z492" s="33" t="s">
        <v>34</v>
      </c>
      <c r="AA492" s="43" t="s">
        <v>230</v>
      </c>
    </row>
    <row r="493" spans="1:27" s="42" customFormat="1" x14ac:dyDescent="0.25">
      <c r="A493" s="33" t="s">
        <v>223</v>
      </c>
      <c r="B493" s="33" t="s">
        <v>224</v>
      </c>
      <c r="C493" s="33">
        <v>6098</v>
      </c>
      <c r="D493" s="33">
        <v>1</v>
      </c>
      <c r="E493" s="33">
        <v>2018</v>
      </c>
      <c r="F493" s="35"/>
      <c r="G493" s="35"/>
      <c r="H493" s="41">
        <f>P493/(G$489*8760)</f>
        <v>0.62286077625570779</v>
      </c>
      <c r="I493" s="40"/>
      <c r="J493" s="67"/>
      <c r="K493" s="67"/>
      <c r="L493" s="35"/>
      <c r="M493" s="35"/>
      <c r="N493" s="35">
        <v>6797.52</v>
      </c>
      <c r="O493" s="35">
        <f>V493/P493*1000</f>
        <v>10772.311096686906</v>
      </c>
      <c r="P493" s="35">
        <v>2455317.1800000002</v>
      </c>
      <c r="Q493" s="36">
        <v>8.2400000000000001E-2</v>
      </c>
      <c r="R493" s="36">
        <f>T493*2000/V493</f>
        <v>7.5805232995260485E-2</v>
      </c>
      <c r="S493" s="35">
        <v>1051.05</v>
      </c>
      <c r="T493" s="35">
        <v>1002.503</v>
      </c>
      <c r="U493" s="35">
        <v>2774019.469</v>
      </c>
      <c r="V493" s="34">
        <v>26449440.504000001</v>
      </c>
      <c r="W493" s="33" t="s">
        <v>225</v>
      </c>
      <c r="X493" s="33" t="s">
        <v>206</v>
      </c>
      <c r="Y493" s="33" t="s">
        <v>207</v>
      </c>
      <c r="Z493" s="33" t="s">
        <v>34</v>
      </c>
      <c r="AA493" s="43" t="s">
        <v>230</v>
      </c>
    </row>
    <row r="494" spans="1:27" x14ac:dyDescent="0.25">
      <c r="D494" s="29"/>
      <c r="F494" s="11"/>
      <c r="G494" s="11"/>
      <c r="H494" s="14"/>
      <c r="I494" s="11"/>
      <c r="J494" s="24" t="s">
        <v>56</v>
      </c>
      <c r="K494" s="24" t="s">
        <v>56</v>
      </c>
      <c r="L494" s="11"/>
      <c r="M494" s="11"/>
      <c r="O494" s="5" t="s">
        <v>58</v>
      </c>
      <c r="Q494" s="5" t="s">
        <v>58</v>
      </c>
      <c r="R494" s="5" t="s">
        <v>58</v>
      </c>
    </row>
    <row r="495" spans="1:27" x14ac:dyDescent="0.25">
      <c r="H495" s="25" t="s">
        <v>45</v>
      </c>
      <c r="I495" s="5">
        <f>G489*8760*0.85</f>
        <v>3350700</v>
      </c>
      <c r="J495" s="8">
        <f>Q495</f>
        <v>8.3166666666666667E-2</v>
      </c>
      <c r="K495" s="8">
        <f>R495</f>
        <v>7.2477169975631819E-2</v>
      </c>
      <c r="L495" s="6">
        <f>O495*I495*J495/2000000</f>
        <v>1504.2853151840916</v>
      </c>
      <c r="M495" s="6">
        <f>O495*I495*K495/2000000</f>
        <v>1310.9379857368049</v>
      </c>
      <c r="O495" s="5">
        <f>AVERAGE(O491:O493)</f>
        <v>10796.310609824477</v>
      </c>
      <c r="Q495" s="12">
        <f>AVERAGE(Q491:Q493)</f>
        <v>8.3166666666666667E-2</v>
      </c>
      <c r="R495" s="12">
        <f>AVERAGE(R491:R493)</f>
        <v>7.2477169975631819E-2</v>
      </c>
    </row>
    <row r="496" spans="1:27" x14ac:dyDescent="0.25">
      <c r="H496" s="27" t="s">
        <v>57</v>
      </c>
      <c r="I496" s="5">
        <f>P493</f>
        <v>2455317.1800000002</v>
      </c>
      <c r="J496" s="8">
        <f>Q495</f>
        <v>8.3166666666666667E-2</v>
      </c>
      <c r="K496" s="8">
        <f>R495</f>
        <v>7.2477169975631819E-2</v>
      </c>
      <c r="L496" s="6">
        <f>O495*I496*J496/2000000</f>
        <v>1102.3062577948533</v>
      </c>
      <c r="M496" s="6">
        <f>O495*I496*K496/2000000</f>
        <v>960.62570755190632</v>
      </c>
      <c r="O496" s="11"/>
      <c r="V496" s="13"/>
    </row>
    <row r="497" spans="6:22" s="17" customFormat="1" ht="9" customHeight="1" x14ac:dyDescent="0.25">
      <c r="F497" s="18"/>
      <c r="G497" s="19"/>
      <c r="H497" s="20"/>
      <c r="I497" s="18"/>
      <c r="J497" s="21"/>
      <c r="K497" s="21"/>
      <c r="L497" s="19"/>
      <c r="M497" s="19"/>
      <c r="N497" s="19"/>
      <c r="O497" s="19"/>
      <c r="P497" s="19"/>
      <c r="Q497" s="22"/>
      <c r="R497" s="19"/>
      <c r="S497" s="19"/>
      <c r="T497" s="19"/>
      <c r="U497" s="19"/>
      <c r="V497" s="23"/>
    </row>
  </sheetData>
  <sortState ref="A2:S61">
    <sortCondition ref="B2:B61"/>
    <sortCondition ref="D2:D61"/>
    <sortCondition ref="E2:E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C36" sqref="C36"/>
    </sheetView>
  </sheetViews>
  <sheetFormatPr defaultRowHeight="15" x14ac:dyDescent="0.25"/>
  <cols>
    <col min="2" max="3" width="15.7109375" customWidth="1"/>
    <col min="6" max="6" width="14.5703125" style="56" customWidth="1"/>
    <col min="8" max="8" width="14.5703125" style="56" customWidth="1"/>
    <col min="9" max="9" width="15" customWidth="1"/>
    <col min="10" max="11" width="21.140625" customWidth="1"/>
  </cols>
  <sheetData>
    <row r="2" spans="2:15" x14ac:dyDescent="0.25">
      <c r="B2" s="49"/>
      <c r="C2" s="49" t="s">
        <v>191</v>
      </c>
      <c r="D2" s="49" t="s">
        <v>189</v>
      </c>
      <c r="E2" s="49" t="s">
        <v>190</v>
      </c>
      <c r="F2" s="58"/>
      <c r="H2" s="59"/>
    </row>
    <row r="3" spans="2:15" x14ac:dyDescent="0.25">
      <c r="B3" s="49" t="s">
        <v>59</v>
      </c>
      <c r="C3" s="6">
        <f>coal!I9+coal!I18+coal!I27+coal!I36+coal!I45+coal!I54+coal!I63</f>
        <v>20786253.600000005</v>
      </c>
      <c r="D3" s="6">
        <f>coal!L9+coal!L18+coal!L27+coal!L36+coal!L45+coal!L54+coal!L63</f>
        <v>10673.335886390949</v>
      </c>
      <c r="E3" s="6">
        <f>coal!M9+coal!M18+coal!M27+coal!M36+coal!M45+coal!M54+coal!M63</f>
        <v>9240.3662896562091</v>
      </c>
      <c r="F3" s="15" t="s">
        <v>45</v>
      </c>
      <c r="H3" s="60"/>
    </row>
    <row r="4" spans="2:15" x14ac:dyDescent="0.25">
      <c r="B4" s="49"/>
      <c r="C4" s="6">
        <f>coal!I10+coal!I19+coal!I28+coal!I37+coal!I46+coal!I55+coal!I64</f>
        <v>18023811.07</v>
      </c>
      <c r="D4" s="6">
        <f>coal!L10+coal!L19+coal!L28+coal!L37+coal!L46+coal!L55+coal!L64</f>
        <v>9318.8112475558846</v>
      </c>
      <c r="E4" s="6">
        <f>coal!M10+coal!M19+coal!M28+coal!M37+coal!M46+coal!M55+coal!M64</f>
        <v>8178.0087039144546</v>
      </c>
      <c r="F4" s="5" t="s">
        <v>57</v>
      </c>
      <c r="H4" s="61"/>
    </row>
    <row r="5" spans="2:15" x14ac:dyDescent="0.25">
      <c r="B5" s="49" t="s">
        <v>104</v>
      </c>
      <c r="C5" s="6">
        <f>coal!I153+coal!I144+coal!I135+coal!I126+coal!I117+coal!I108+coal!I99+coal!I90+coal!I81+coal!I72</f>
        <v>26532331.800000001</v>
      </c>
      <c r="D5" s="6">
        <f>coal!L153+coal!L144+coal!L135+coal!L126+coal!L117+coal!L108+coal!L99+coal!L90+coal!L81+coal!L72</f>
        <v>13354.119593579237</v>
      </c>
      <c r="E5" s="6">
        <f>coal!M153+coal!M144+coal!M135+coal!M126+coal!M117+coal!M108+coal!M99+coal!M90+coal!M81+coal!M72</f>
        <v>11308.455519562307</v>
      </c>
      <c r="F5" s="15" t="s">
        <v>45</v>
      </c>
      <c r="H5" s="60"/>
    </row>
    <row r="6" spans="2:15" x14ac:dyDescent="0.25">
      <c r="B6" s="49"/>
      <c r="C6" s="6">
        <f>coal!I154+coal!I145+coal!I136+coal!I127+coal!I118+coal!I109+coal!I100+coal!I91+coal!I82+coal!I73</f>
        <v>23892414.84</v>
      </c>
      <c r="D6" s="6">
        <f>coal!L154+coal!L145+coal!L136+coal!L127+coal!L118+coal!L109+coal!L100+coal!L91+coal!L82+coal!L73</f>
        <v>11778.136340671335</v>
      </c>
      <c r="E6" s="6">
        <f>coal!M154+coal!M145+coal!M136+coal!M127+coal!M118+coal!M109+coal!M100+coal!M91+coal!M82+coal!M73</f>
        <v>10020.206550610756</v>
      </c>
      <c r="F6" s="5" t="s">
        <v>57</v>
      </c>
      <c r="H6" s="61"/>
    </row>
    <row r="7" spans="2:15" x14ac:dyDescent="0.25">
      <c r="B7" s="49" t="s">
        <v>123</v>
      </c>
      <c r="C7" s="6">
        <f>coal!I189+coal!I180+coal!I171+coal!I162</f>
        <v>12819778.199999999</v>
      </c>
      <c r="D7" s="6">
        <f>coal!L189+coal!L180+coal!L171+coal!L162</f>
        <v>9922.6975991508225</v>
      </c>
      <c r="E7" s="6">
        <f>coal!M189+coal!M180+coal!M171+coal!M162</f>
        <v>5590.9390270554377</v>
      </c>
      <c r="F7" s="15" t="s">
        <v>45</v>
      </c>
      <c r="H7" s="60"/>
    </row>
    <row r="8" spans="2:15" x14ac:dyDescent="0.25">
      <c r="B8" s="49"/>
      <c r="C8" s="6">
        <f>coal!I190+coal!I181+coal!I172+coal!I163</f>
        <v>12017718.33</v>
      </c>
      <c r="D8" s="6">
        <f>coal!L190+coal!L181+coal!L172+coal!L163</f>
        <v>9315.4211194320269</v>
      </c>
      <c r="E8" s="6">
        <f>coal!M190+coal!M181+coal!M172+coal!M163</f>
        <v>5204.8761686764183</v>
      </c>
      <c r="F8" s="5" t="s">
        <v>57</v>
      </c>
      <c r="H8" s="61"/>
    </row>
    <row r="9" spans="2:15" x14ac:dyDescent="0.25">
      <c r="B9" s="49" t="s">
        <v>127</v>
      </c>
      <c r="C9" s="6">
        <f>coal!I198</f>
        <v>1801932</v>
      </c>
      <c r="D9" s="6">
        <f>coal!L198</f>
        <v>436.06082561799093</v>
      </c>
      <c r="E9" s="6">
        <f>coal!M198</f>
        <v>264.70086266316616</v>
      </c>
      <c r="F9" s="15" t="s">
        <v>45</v>
      </c>
      <c r="H9" s="60"/>
    </row>
    <row r="10" spans="2:15" x14ac:dyDescent="0.25">
      <c r="B10" s="49"/>
      <c r="C10" s="6">
        <f>coal!I199</f>
        <v>1162857.97</v>
      </c>
      <c r="D10" s="6">
        <f>coal!L199</f>
        <v>281.40729310243717</v>
      </c>
      <c r="E10" s="6">
        <f>coal!M199</f>
        <v>170.82193324372849</v>
      </c>
      <c r="F10" s="5" t="s">
        <v>57</v>
      </c>
      <c r="H10" s="61"/>
    </row>
    <row r="11" spans="2:15" x14ac:dyDescent="0.25">
      <c r="B11" s="49" t="s">
        <v>140</v>
      </c>
      <c r="C11" s="6">
        <f>coal!I207</f>
        <v>1913622</v>
      </c>
      <c r="D11" s="6">
        <f>coal!L207</f>
        <v>3348.6896607464873</v>
      </c>
      <c r="E11" s="6">
        <f>coal!M207</f>
        <v>1204.966409838356</v>
      </c>
      <c r="F11" s="15" t="s">
        <v>45</v>
      </c>
      <c r="H11" s="60"/>
    </row>
    <row r="12" spans="2:15" x14ac:dyDescent="0.25">
      <c r="B12" s="49"/>
      <c r="C12" s="6">
        <f>coal!I208</f>
        <v>1402342</v>
      </c>
      <c r="D12" s="6">
        <f>coal!L208</f>
        <v>2453.9894274995536</v>
      </c>
      <c r="E12" s="6">
        <f>coal!M208</f>
        <v>883.02444532177185</v>
      </c>
      <c r="F12" s="5" t="s">
        <v>57</v>
      </c>
      <c r="H12" s="61"/>
    </row>
    <row r="13" spans="2:15" x14ac:dyDescent="0.25">
      <c r="B13" s="49" t="s">
        <v>141</v>
      </c>
      <c r="C13" s="51">
        <f>coal!I216+coal!I225</f>
        <v>12183145.199999999</v>
      </c>
      <c r="D13" s="51">
        <f>coal!L216+coal!L225</f>
        <v>4601.7725436772671</v>
      </c>
      <c r="E13" s="51">
        <f>coal!M216+coal!M225</f>
        <v>2876.1078397982919</v>
      </c>
      <c r="F13" s="15" t="s">
        <v>45</v>
      </c>
      <c r="H13" s="60"/>
    </row>
    <row r="14" spans="2:15" x14ac:dyDescent="0.25">
      <c r="B14" s="49"/>
      <c r="C14" s="51">
        <f>coal!I217+coal!I226</f>
        <v>8888993.4000000004</v>
      </c>
      <c r="D14" s="51">
        <f>coal!L217+coal!L226</f>
        <v>3359.4325637343486</v>
      </c>
      <c r="E14" s="51">
        <f>coal!M217+coal!M226</f>
        <v>2099.6453523339678</v>
      </c>
      <c r="F14" s="5" t="s">
        <v>57</v>
      </c>
      <c r="H14" s="61"/>
    </row>
    <row r="15" spans="2:15" x14ac:dyDescent="0.25">
      <c r="B15" s="49" t="s">
        <v>187</v>
      </c>
      <c r="C15" s="51">
        <f>coal!I234+coal!I243+coal!I252+coal!I261+coal!I270+coal!I279</f>
        <v>23186844</v>
      </c>
      <c r="D15" s="51">
        <f>coal!L234+coal!L243+coal!L252+coal!L261+coal!L270+coal!L279</f>
        <v>25134.461084567054</v>
      </c>
      <c r="E15" s="51">
        <f>coal!M234+coal!M243+coal!M252+coal!M261+coal!M270+coal!M279</f>
        <v>8533.3641741159536</v>
      </c>
      <c r="F15" s="15" t="s">
        <v>45</v>
      </c>
      <c r="H15" s="60"/>
    </row>
    <row r="16" spans="2:15" x14ac:dyDescent="0.25">
      <c r="B16" s="49"/>
      <c r="C16" s="51">
        <f>coal!I235+coal!I244+coal!I253+coal!I262+coal!I271+coal!I280</f>
        <v>19744158.809999999</v>
      </c>
      <c r="D16" s="51">
        <f>coal!L235+coal!L244+coal!L253+coal!L262+coal!L271+coal!L280</f>
        <v>21797.005007918306</v>
      </c>
      <c r="E16" s="51">
        <f>coal!M235+coal!M244+coal!M253+coal!M262+coal!M271+coal!M280</f>
        <v>7227.0084824444702</v>
      </c>
      <c r="F16" s="5" t="s">
        <v>57</v>
      </c>
      <c r="H16" s="61"/>
      <c r="O16" s="57"/>
    </row>
    <row r="17" spans="2:11" x14ac:dyDescent="0.25">
      <c r="B17" s="49" t="s">
        <v>188</v>
      </c>
      <c r="C17" s="51">
        <f>coal!I288+coal!I297+coal!I306+coal!I315+coal!I324+coal!I333+coal!I342+coal!I351+coal!I360+coal!I369+coal!I378+coal!I387+coal!I396+coal!I405</f>
        <v>39229995.599999994</v>
      </c>
      <c r="D17" s="51">
        <f>coal!L288+coal!L297+coal!L306+coal!L315+coal!L324+coal!L333+coal!L342+coal!L351+coal!L360+coal!L369+coal!L378+coal!L387+coal!L396+coal!L405</f>
        <v>24023.431290288307</v>
      </c>
      <c r="E17" s="51">
        <f>coal!M288+coal!M297+coal!M306+coal!M315+coal!M324+coal!M333+coal!M342+coal!M351+coal!M360+coal!M369+coal!M378+coal!M387+coal!M396+coal!M405</f>
        <v>24321.077288371747</v>
      </c>
      <c r="F17" s="15" t="s">
        <v>45</v>
      </c>
      <c r="H17" s="49" t="s">
        <v>191</v>
      </c>
      <c r="I17" s="49" t="s">
        <v>189</v>
      </c>
      <c r="J17" s="49" t="s">
        <v>190</v>
      </c>
      <c r="K17" s="63"/>
    </row>
    <row r="18" spans="2:11" x14ac:dyDescent="0.25">
      <c r="B18" s="49"/>
      <c r="C18" s="51">
        <f>coal!I289+coal!I298+coal!I307+coal!I316+coal!I325+coal!I334+coal!I343+coal!I352+coal!I361+coal!I370+coal!I379+coal!I388+coal!I397+coal!I406</f>
        <v>35327501.540000007</v>
      </c>
      <c r="D18" s="51">
        <f>coal!L289+coal!L298+coal!L307+coal!L316+coal!L325+coal!L334+coal!L343+coal!L352+coal!L361+coal!L370+coal!L379+coal!L388+coal!L397+coal!L406</f>
        <v>19187.992203710699</v>
      </c>
      <c r="E18" s="51">
        <f>coal!M289+coal!M298+coal!M307+coal!M316+coal!M325+coal!M334+coal!M343+coal!M352+coal!M361+coal!M370+coal!M379+coal!M388+coal!M397+coal!M406</f>
        <v>21610.501718853022</v>
      </c>
      <c r="F18" s="5" t="s">
        <v>57</v>
      </c>
      <c r="H18" s="64">
        <f t="shared" ref="H18:H19" si="0">C3+C5+C7+C9+C11+C13+C15+C17</f>
        <v>138453902.40000001</v>
      </c>
      <c r="I18" s="64">
        <f>D3+D5+D7+D9+D11+D13+D15+D17</f>
        <v>91494.56848401812</v>
      </c>
      <c r="J18" s="64">
        <f>E3+E5+E7+E9+E11+E13+E15+E17</f>
        <v>63339.977411061467</v>
      </c>
      <c r="K18" s="15" t="s">
        <v>45</v>
      </c>
    </row>
    <row r="19" spans="2:11" x14ac:dyDescent="0.25">
      <c r="H19" s="64">
        <f t="shared" si="0"/>
        <v>120459797.95999999</v>
      </c>
      <c r="I19" s="64">
        <f>D4+D6+D8+D10+D12+D14+D16+D18</f>
        <v>77492.195203624593</v>
      </c>
      <c r="J19" s="64">
        <f>E4+E6+E8+E10+E12+E14+E16+E18</f>
        <v>55394.093355398596</v>
      </c>
      <c r="K19" s="5" t="s">
        <v>57</v>
      </c>
    </row>
    <row r="20" spans="2:11" x14ac:dyDescent="0.25">
      <c r="B20" s="63" t="s">
        <v>231</v>
      </c>
      <c r="C20" s="64">
        <f>coal!I414+coal!I423+coal!I432+coal!I441+coal!I450+coal!I459+coal!I468+coal!I477+coal!I486</f>
        <v>29183852.399999999</v>
      </c>
      <c r="D20" s="64">
        <f>coal!L414+coal!L423+coal!L432+coal!L441+coal!L450+coal!L459+coal!L468+coal!L477+coal!L486</f>
        <v>32669.304944027699</v>
      </c>
      <c r="E20" s="64">
        <f>coal!M414+coal!M423+coal!M432+coal!M441+coal!M450+coal!M459+coal!M468+coal!M477+coal!M486</f>
        <v>38548.238563584375</v>
      </c>
      <c r="F20" s="15" t="s">
        <v>45</v>
      </c>
      <c r="H20" s="65">
        <f>H18/H19</f>
        <v>1.1493785042373652</v>
      </c>
      <c r="I20" s="65">
        <f>I18/I19</f>
        <v>1.1806939814209649</v>
      </c>
      <c r="J20" s="65">
        <f>J18/J19</f>
        <v>1.1434428036340174</v>
      </c>
      <c r="K20" s="63"/>
    </row>
    <row r="21" spans="2:11" x14ac:dyDescent="0.25">
      <c r="B21" s="63"/>
      <c r="C21" s="64">
        <f>coal!I415+coal!I424+coal!I433+coal!I442+coal!I451+coal!I460+coal!I469+coal!I478+coal!I487</f>
        <v>30643427.57</v>
      </c>
      <c r="D21" s="64">
        <f>coal!L415+coal!L424+coal!L433+coal!L442+coal!L451+coal!L460+coal!L469+coal!L478+coal!L487</f>
        <v>33525.558572043985</v>
      </c>
      <c r="E21" s="64">
        <f>coal!M415+coal!M424+coal!M433+coal!M442+coal!M451+coal!M460+coal!M469+coal!M478+coal!M487</f>
        <v>39970.054497989368</v>
      </c>
      <c r="F21" s="5" t="s">
        <v>57</v>
      </c>
    </row>
    <row r="22" spans="2:11" x14ac:dyDescent="0.25">
      <c r="B22" s="63" t="s">
        <v>232</v>
      </c>
      <c r="C22" s="64">
        <f>coal!I495</f>
        <v>3350700</v>
      </c>
      <c r="D22" s="64">
        <f>coal!L495</f>
        <v>1504.2853151840916</v>
      </c>
      <c r="E22" s="64">
        <f>coal!M495</f>
        <v>1310.9379857368049</v>
      </c>
      <c r="F22" s="15" t="s">
        <v>45</v>
      </c>
      <c r="H22" s="62">
        <f>coal!I9+coal!I18+coal!I27+coal!I36+coal!I45+coal!I54+coal!I63+coal!I72+coal!I81+coal!I90+coal!I99+coal!I108+coal!I117+coal!I126+coal!I135+coal!I144+coal!I153+coal!I162+coal!I171+coal!I180+coal!I189+coal!I198+coal!I207+coal!I216+coal!I225+coal!I234+coal!I243+coal!I252+coal!I261+coal!I270+coal!I279+coal!I288+coal!I297+coal!I306+coal!I315+coal!I324+coal!I333+coal!I342+coal!I351+coal!I360+coal!I369+coal!I378+coal!I387+coal!I396+coal!I405</f>
        <v>138453902.40000001</v>
      </c>
      <c r="I22" s="62">
        <f>coal!L9+coal!L18+coal!L27+coal!L36+coal!L45+coal!L54+coal!L63+coal!L72+coal!L81+coal!L90+coal!L99+coal!L108+coal!L117+coal!L126+coal!L135+coal!L144+coal!L153+coal!L162+coal!L171+coal!L180+coal!L189+coal!L198+coal!L207+coal!L216+coal!L225+coal!L234+coal!L243+coal!L252+coal!L261+coal!L270+coal!L279+coal!L288+coal!L297+coal!L306+coal!L315+coal!L324+coal!L333+coal!L342+coal!L351+coal!L360+coal!L369+coal!L378+coal!L387+coal!L396+coal!L405</f>
        <v>91494.568484018077</v>
      </c>
      <c r="J22" s="62">
        <f>coal!M9+coal!M18+coal!M27+coal!M36+coal!M45+coal!M54+coal!M63+coal!M72+coal!M81+coal!M90+coal!M99+coal!M108+coal!M117+coal!M126+coal!M135+coal!M144+coal!M153+coal!M162+coal!M171+coal!M180+coal!M189+coal!M198+coal!M207+coal!M216+coal!M225+coal!M234+coal!M243+coal!M252+coal!M261+coal!M270+coal!M279+coal!M288+coal!M297+coal!M306+coal!M315+coal!M324+coal!M333+coal!M342+coal!M351+coal!M360+coal!M369+coal!M378+coal!M387+coal!M396+coal!M405</f>
        <v>63339.97741106146</v>
      </c>
    </row>
    <row r="23" spans="2:11" x14ac:dyDescent="0.25">
      <c r="B23" s="63"/>
      <c r="C23" s="64">
        <f>coal!I496</f>
        <v>2455317.1800000002</v>
      </c>
      <c r="D23" s="64">
        <f>coal!L496</f>
        <v>1102.3062577948533</v>
      </c>
      <c r="E23" s="64">
        <f>coal!M496</f>
        <v>960.62570755190632</v>
      </c>
      <c r="F23" s="5" t="s">
        <v>57</v>
      </c>
      <c r="H23" s="62">
        <f>coal!I10+coal!I19+coal!I28+coal!I37+coal!I46+coal!I55+coal!I64+coal!I73+coal!I82+coal!I91+coal!I100+coal!I109+coal!I118+coal!I127+coal!I136+coal!I145+coal!I154+coal!I163+coal!I172+coal!I181+coal!I190+coal!I199+coal!I208+coal!I217+coal!I226+coal!I235+coal!I244+coal!I253+coal!I262+coal!I271+coal!I280+coal!I289+coal!I298+coal!I307+coal!I316+coal!I325+coal!I334+coal!I343+coal!I352+coal!I361+coal!I370+coal!I379+coal!I388+coal!I397+coal!I406</f>
        <v>120459797.96000001</v>
      </c>
      <c r="I23" s="62">
        <f>coal!L10+coal!L19+coal!L28+coal!L37+coal!L46+coal!L55+coal!L64+coal!L73+coal!L82+coal!L91+coal!L100+coal!L109+coal!L118+coal!L127+coal!L136+coal!L145+coal!L154+coal!L163+coal!L172+coal!L181+coal!L190+coal!L199+coal!L208+coal!L217+coal!L226+coal!L235+coal!L244+coal!L253+coal!L262+coal!L271+coal!L280+coal!L289+coal!L298+coal!L307+coal!L316+coal!L325+coal!L334+coal!L343+coal!L352+coal!L361+coal!L370+coal!L379+coal!L388+coal!L397+coal!L406</f>
        <v>77492.195203624608</v>
      </c>
      <c r="J23" s="62">
        <f>coal!M10+coal!M19+coal!M28+coal!M37+coal!M46+coal!M55+coal!M64+coal!M73+coal!M82+coal!M91+coal!M100+coal!M109+coal!M118+coal!M127+coal!M136+coal!M145+coal!M154+coal!M163+coal!M172+coal!M181+coal!M190+coal!M199+coal!M208+coal!M217+coal!M226+coal!M235+coal!M244+coal!M253+coal!M262+coal!M271+coal!M280+coal!M289+coal!M298+coal!M307+coal!M316+coal!M325+coal!M334+coal!M343+coal!M352+coal!M361+coal!M370+coal!M379+coal!M388+coal!M397+coal!M406</f>
        <v>55394.093355398581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coal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Cummins,Patrick</dc:creator>
  <cp:lastModifiedBy>Cummins,Patrick</cp:lastModifiedBy>
  <cp:lastPrinted>2019-02-22T14:38:27Z</cp:lastPrinted>
  <dcterms:created xsi:type="dcterms:W3CDTF">2018-11-30T13:47:34Z</dcterms:created>
  <dcterms:modified xsi:type="dcterms:W3CDTF">2019-02-22T15:17:10Z</dcterms:modified>
</cp:coreProperties>
</file>